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09" windowWidth="18733" windowHeight="8601" activeTab="2"/>
  </bookViews>
  <sheets>
    <sheet name="Balance Sheets" sheetId="1" r:id="rId1"/>
    <sheet name="St of Activities &amp; 2011 Budg" sheetId="2" r:id="rId2"/>
    <sheet name="2011 Budget By Class" sheetId="3" r:id="rId3"/>
  </sheets>
  <definedNames>
    <definedName name="_xlnm.Print_Titles" localSheetId="2">'2011 Budget By Class'!$A:$E,'2011 Budget By Class'!$1:$2</definedName>
  </definedNames>
  <calcPr fullCalcOnLoad="1"/>
</workbook>
</file>

<file path=xl/sharedStrings.xml><?xml version="1.0" encoding="utf-8"?>
<sst xmlns="http://schemas.openxmlformats.org/spreadsheetml/2006/main" count="171" uniqueCount="123">
  <si>
    <t>Jun 30, 10</t>
  </si>
  <si>
    <t>Sep 30, 10</t>
  </si>
  <si>
    <t>Comments</t>
  </si>
  <si>
    <t>ASSETS</t>
  </si>
  <si>
    <t>Current Assets</t>
  </si>
  <si>
    <t>Checking/Savings</t>
  </si>
  <si>
    <t>11100 · Business Checking</t>
  </si>
  <si>
    <t>11200 · Business Market Rate Savings</t>
  </si>
  <si>
    <t>11300 · Business Performance Savings</t>
  </si>
  <si>
    <t>11400 · Business Time Account</t>
  </si>
  <si>
    <t>Total Checking/Savings</t>
  </si>
  <si>
    <t>All bank accounts reconcile to the WFB bank statements</t>
  </si>
  <si>
    <t>Other Current Assets</t>
  </si>
  <si>
    <t>13100 · Prepaid Expenses</t>
  </si>
  <si>
    <t>Facility deposits primarily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</si>
  <si>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</si>
  <si>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</si>
  <si>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</si>
  <si>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</si>
  <si>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</si>
  <si>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</si>
  <si>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</si>
  <si>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27100 · Vendor Accounts Payable</t>
  </si>
  <si>
    <t>27300 · Registration Deposits</t>
  </si>
  <si>
    <t>27310 · Registration Deposits-Future</t>
  </si>
  <si>
    <t>These deposits which represent club funds not yet used for scholarships were not set up in the auduted financial statements (6/30/09 and prior)</t>
  </si>
  <si>
    <t>Total 27300 · Registration Deposits</t>
  </si>
  <si>
    <t>Total Other Current Liabilities</t>
  </si>
  <si>
    <t>Total Current Liabilities</t>
  </si>
  <si>
    <t>Total Liabilities</t>
  </si>
  <si>
    <t>Equity</t>
  </si>
  <si>
    <t>30000 · Opening Balance Equity</t>
  </si>
  <si>
    <t>32000 · Unrestricted Net Assets</t>
  </si>
  <si>
    <t>TOTAL LIABILITIES &amp; EQUITY</t>
  </si>
  <si>
    <t>Net Income</t>
  </si>
  <si>
    <t>See St of Activities tab for P&amp;L and adjustments to "normalize".</t>
  </si>
  <si>
    <t>Total Equity</t>
  </si>
  <si>
    <t>Reduction in assets is related to cash, registration deposits and payment of conference bills in the July-Sep, 2010 period.</t>
  </si>
  <si>
    <t>Jul '09 - Jun 10</t>
  </si>
  <si>
    <t>Jul - Sep 10</t>
  </si>
  <si>
    <t>2011 Budget +$25</t>
  </si>
  <si>
    <t>2011 Budget +$50</t>
  </si>
  <si>
    <t>July 2009 Conferences</t>
  </si>
  <si>
    <t>July 2010 Conferences</t>
  </si>
  <si>
    <t>Ordinary Income/Expense</t>
  </si>
  <si>
    <t>Income</t>
  </si>
  <si>
    <t>43400 · Direct Public Support</t>
  </si>
  <si>
    <t>43450 · Individ, Business Contributions</t>
  </si>
  <si>
    <t>Contribution of Patricia Fiske to offset YRLA speaker expenses of same amount</t>
  </si>
  <si>
    <t>Total 43400 · Direct Public Support</t>
  </si>
  <si>
    <t>45000 · Investments</t>
  </si>
  <si>
    <t>45030 · Interest-Savings, Short-term CD</t>
  </si>
  <si>
    <t>Total 45000 · Investments</t>
  </si>
  <si>
    <t>46400 · Other Types of Income</t>
  </si>
  <si>
    <t>46410 · Registration Fees</t>
  </si>
  <si>
    <t>46411 · Registration fees-Adjustment</t>
  </si>
  <si>
    <t>Adjustments due to correcting bank balances and registration fees from audited reports 6/30/09</t>
  </si>
  <si>
    <t>46410 · Registration Fees - Other</t>
  </si>
  <si>
    <t>Agrees to Registrar records</t>
  </si>
  <si>
    <t>Total 46410 · Registration Fees</t>
  </si>
  <si>
    <t>46430 · Miscellaneous Revenue</t>
  </si>
  <si>
    <t>46400 · Other Types of Income - Other</t>
  </si>
  <si>
    <t>Total 46400 · Other Types of Income</t>
  </si>
  <si>
    <t>Total Income</t>
  </si>
  <si>
    <t>Expense</t>
  </si>
  <si>
    <t>60900 · Business Expenses</t>
  </si>
  <si>
    <t>60910 · Bank fees</t>
  </si>
  <si>
    <t>60920 · Business Registration Fees</t>
  </si>
  <si>
    <t>60930 · Board  Expenses</t>
  </si>
  <si>
    <t>Total 60900 · Business Expenses</t>
  </si>
  <si>
    <t xml:space="preserve">       Accounting</t>
  </si>
  <si>
    <t>65000 · Conferences</t>
  </si>
  <si>
    <t>65007 · Conference facilities</t>
  </si>
  <si>
    <t>65008 · Conference food</t>
  </si>
  <si>
    <t>65009 · Conference training expenses</t>
  </si>
  <si>
    <t>65010 · Books, Subscriptions, Reference</t>
  </si>
  <si>
    <t>65011 · Chair expenses</t>
  </si>
  <si>
    <t>65012 · Conference audio visual expense</t>
  </si>
  <si>
    <t>65013 · Conference shirts and more</t>
  </si>
  <si>
    <t>65014 · Counselor expenses</t>
  </si>
  <si>
    <t>65015 · Conference debrief expenses</t>
  </si>
  <si>
    <t>65016 · Counselor Mileage</t>
  </si>
  <si>
    <t>65019 · insurance, Excess Medical</t>
  </si>
  <si>
    <t>Directors &amp; Officers Policy now pd for by Districts.</t>
  </si>
  <si>
    <t>65020 · Postage, Mailing Service</t>
  </si>
  <si>
    <t>65030 · Printing and Copying</t>
  </si>
  <si>
    <t>See Supplies a/c below.  Combine for naalysis…no significant change</t>
  </si>
  <si>
    <t>65031 · Registrar expenses</t>
  </si>
  <si>
    <t>65035 · Speaker &amp; Staff Gifts</t>
  </si>
  <si>
    <t>65036 · Speaker honorariums &amp; expenses</t>
  </si>
  <si>
    <t>65037 · Storage</t>
  </si>
  <si>
    <t>65040 · Supplies</t>
  </si>
  <si>
    <t>65050 · Telephone, Telecommunications</t>
  </si>
  <si>
    <t>65060 · Vehicle expense</t>
  </si>
  <si>
    <t>Total 65000 · Conferences</t>
  </si>
  <si>
    <t>65100 · Other Types of Expenses</t>
  </si>
  <si>
    <t>65130 · IRYLA Scholarship</t>
  </si>
  <si>
    <t>Total 65100 · Other Types of Expenses</t>
  </si>
  <si>
    <t>68300 · Travel and Meetings</t>
  </si>
  <si>
    <t>68310 · Conference, Convention, Meeting</t>
  </si>
  <si>
    <t>Total 68300 · Travel and Meetings</t>
  </si>
  <si>
    <t>Total Expense</t>
  </si>
  <si>
    <t>Net Ordinary Income</t>
  </si>
  <si>
    <t>(Excess of Expenditures Over Revenues)</t>
  </si>
  <si>
    <t>After consideration of adjustments applicable to 6/30/09, overall results area loss of $6,800 for the 2009 conference and 5,400 for the 2010 conference.  Therefore, the two budget columns show the effect of increaseing registration fees by $25 and $50, respectively.</t>
  </si>
  <si>
    <t>Adjustments</t>
  </si>
  <si>
    <t>Registration fees</t>
  </si>
  <si>
    <t>Registrar expense - 9 months additional</t>
  </si>
  <si>
    <t xml:space="preserve">Adjusted </t>
  </si>
  <si>
    <t>INCLUDING PROPOSED BUDGET(S)</t>
  </si>
  <si>
    <t xml:space="preserve">THIS IS THE ONLY BUDGET LINE THAT CHANGES WHEN FEES ARE INCREASED. EXPENSES ARE THE SAME </t>
  </si>
  <si>
    <t>Admin</t>
  </si>
  <si>
    <t>IRYLA CONVENTION</t>
  </si>
  <si>
    <t>RYLA CONFERENCE</t>
  </si>
  <si>
    <t>YRYLA CONFERENCE</t>
  </si>
  <si>
    <t>TOTAL</t>
  </si>
  <si>
    <t>Jul '11 - Jun 12</t>
  </si>
  <si>
    <t>62100 · Contract Services</t>
  </si>
  <si>
    <t>62110 · Accounting Fees</t>
  </si>
  <si>
    <t>Total 62100 · Contract Services</t>
  </si>
  <si>
    <t>REVENUE BASED ON $50 FEE INCREASE</t>
  </si>
  <si>
    <t xml:space="preserve">EXPENSES ARE THE SAME AT CURRENT $400 FEE </t>
  </si>
  <si>
    <t>Net Income WITH NO FEE INCREASE FOR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</si>
</sst>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  <numFmt numFmtId="166" formatCode="#,##0;\-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u val="single"/>
      <sz val="10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41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11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12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NumberFormat="1" applyAlignment="1">
      <alignment/>
    </xf>
    <xf numFmtId="164" fontId="43" fillId="0" borderId="14" xfId="0" applyNumberFormat="1" applyFont="1" applyBorder="1" applyAlignment="1">
      <alignment/>
    </xf>
    <xf numFmtId="0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wrapText="1"/>
    </xf>
    <xf numFmtId="0" fontId="44" fillId="0" borderId="0" xfId="0" applyFont="1" applyAlignment="1" applyProtection="1">
      <alignment horizontal="left" wrapText="1"/>
      <protection locked="0"/>
    </xf>
    <xf numFmtId="0" fontId="42" fillId="0" borderId="0" xfId="0" applyFont="1" applyAlignment="1" applyProtection="1">
      <alignment horizontal="left"/>
      <protection locked="0"/>
    </xf>
    <xf numFmtId="43" fontId="43" fillId="0" borderId="0" xfId="42" applyFont="1" applyAlignment="1">
      <alignment/>
    </xf>
    <xf numFmtId="165" fontId="43" fillId="0" borderId="0" xfId="42" applyNumberFormat="1" applyFont="1" applyAlignment="1">
      <alignment/>
    </xf>
    <xf numFmtId="0" fontId="44" fillId="0" borderId="0" xfId="0" applyFont="1" applyAlignment="1" applyProtection="1">
      <alignment horizontal="left"/>
      <protection locked="0"/>
    </xf>
    <xf numFmtId="43" fontId="43" fillId="0" borderId="11" xfId="42" applyFont="1" applyBorder="1" applyAlignment="1">
      <alignment wrapText="1"/>
    </xf>
    <xf numFmtId="165" fontId="0" fillId="0" borderId="0" xfId="42" applyNumberFormat="1" applyFont="1" applyAlignment="1">
      <alignment/>
    </xf>
    <xf numFmtId="43" fontId="43" fillId="0" borderId="11" xfId="42" applyFont="1" applyBorder="1" applyAlignment="1">
      <alignment/>
    </xf>
    <xf numFmtId="165" fontId="43" fillId="0" borderId="11" xfId="42" applyNumberFormat="1" applyFont="1" applyBorder="1" applyAlignment="1">
      <alignment/>
    </xf>
    <xf numFmtId="165" fontId="43" fillId="0" borderId="0" xfId="42" applyNumberFormat="1" applyFont="1" applyBorder="1" applyAlignment="1">
      <alignment/>
    </xf>
    <xf numFmtId="43" fontId="43" fillId="0" borderId="0" xfId="42" applyFont="1" applyBorder="1" applyAlignment="1">
      <alignment/>
    </xf>
    <xf numFmtId="43" fontId="43" fillId="0" borderId="14" xfId="42" applyFont="1" applyBorder="1" applyAlignment="1">
      <alignment/>
    </xf>
    <xf numFmtId="165" fontId="43" fillId="0" borderId="14" xfId="42" applyNumberFormat="1" applyFont="1" applyBorder="1" applyAlignment="1">
      <alignment/>
    </xf>
    <xf numFmtId="0" fontId="45" fillId="0" borderId="0" xfId="0" applyFont="1" applyAlignment="1" applyProtection="1">
      <alignment horizontal="left"/>
      <protection locked="0"/>
    </xf>
    <xf numFmtId="165" fontId="43" fillId="0" borderId="12" xfId="42" applyNumberFormat="1" applyFont="1" applyBorder="1" applyAlignment="1">
      <alignment/>
    </xf>
    <xf numFmtId="0" fontId="44" fillId="0" borderId="0" xfId="0" applyNumberFormat="1" applyFont="1" applyAlignment="1" applyProtection="1">
      <alignment horizontal="left"/>
      <protection locked="0"/>
    </xf>
    <xf numFmtId="166" fontId="43" fillId="0" borderId="0" xfId="0" applyNumberFormat="1" applyFont="1" applyAlignment="1">
      <alignment/>
    </xf>
    <xf numFmtId="43" fontId="43" fillId="0" borderId="12" xfId="42" applyFont="1" applyBorder="1" applyAlignment="1">
      <alignment/>
    </xf>
    <xf numFmtId="44" fontId="41" fillId="33" borderId="0" xfId="44" applyFont="1" applyFill="1" applyAlignment="1">
      <alignment/>
    </xf>
    <xf numFmtId="44" fontId="41" fillId="33" borderId="13" xfId="44" applyFont="1" applyFill="1" applyBorder="1" applyAlignment="1">
      <alignment/>
    </xf>
    <xf numFmtId="0" fontId="44" fillId="33" borderId="0" xfId="44" applyNumberFormat="1" applyFont="1" applyFill="1" applyAlignment="1" applyProtection="1">
      <alignment horizontal="left" wrapText="1"/>
      <protection locked="0"/>
    </xf>
    <xf numFmtId="0" fontId="41" fillId="33" borderId="0" xfId="0" applyNumberFormat="1" applyFont="1" applyFill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165" fontId="0" fillId="33" borderId="0" xfId="42" applyNumberFormat="1" applyFont="1" applyFill="1" applyAlignment="1">
      <alignment/>
    </xf>
    <xf numFmtId="0" fontId="44" fillId="33" borderId="0" xfId="0" applyFont="1" applyFill="1" applyAlignment="1" applyProtection="1">
      <alignment horizontal="left"/>
      <protection locked="0"/>
    </xf>
    <xf numFmtId="43" fontId="46" fillId="33" borderId="0" xfId="42" applyFont="1" applyFill="1" applyAlignment="1">
      <alignment/>
    </xf>
    <xf numFmtId="44" fontId="46" fillId="33" borderId="0" xfId="0" applyNumberFormat="1" applyFont="1" applyFill="1" applyAlignment="1">
      <alignment/>
    </xf>
    <xf numFmtId="43" fontId="46" fillId="33" borderId="15" xfId="42" applyFont="1" applyFill="1" applyBorder="1" applyAlignment="1">
      <alignment/>
    </xf>
    <xf numFmtId="44" fontId="46" fillId="33" borderId="15" xfId="0" applyNumberFormat="1" applyFont="1" applyFill="1" applyBorder="1" applyAlignment="1">
      <alignment/>
    </xf>
    <xf numFmtId="44" fontId="41" fillId="33" borderId="0" xfId="44" applyFont="1" applyFill="1" applyAlignment="1">
      <alignment/>
    </xf>
    <xf numFmtId="44" fontId="46" fillId="33" borderId="16" xfId="44" applyFont="1" applyFill="1" applyBorder="1" applyAlignment="1">
      <alignment/>
    </xf>
    <xf numFmtId="44" fontId="44" fillId="33" borderId="0" xfId="44" applyFont="1" applyFill="1" applyAlignment="1" applyProtection="1">
      <alignment horizontal="left"/>
      <protection locked="0"/>
    </xf>
    <xf numFmtId="43" fontId="41" fillId="33" borderId="0" xfId="42" applyFont="1" applyFill="1" applyBorder="1" applyAlignment="1">
      <alignment horizontal="center" wrapText="1"/>
    </xf>
    <xf numFmtId="49" fontId="41" fillId="33" borderId="0" xfId="0" applyNumberFormat="1" applyFont="1" applyFill="1" applyBorder="1" applyAlignment="1">
      <alignment horizontal="center" wrapText="1"/>
    </xf>
    <xf numFmtId="165" fontId="41" fillId="33" borderId="0" xfId="42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43" fontId="41" fillId="33" borderId="15" xfId="42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49" fontId="41" fillId="33" borderId="15" xfId="0" applyNumberFormat="1" applyFont="1" applyFill="1" applyBorder="1" applyAlignment="1">
      <alignment horizontal="center" wrapText="1"/>
    </xf>
    <xf numFmtId="165" fontId="41" fillId="33" borderId="15" xfId="42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/>
    </xf>
    <xf numFmtId="49" fontId="41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wrapText="1"/>
    </xf>
    <xf numFmtId="49" fontId="41" fillId="0" borderId="0" xfId="0" applyNumberFormat="1" applyFont="1" applyBorder="1" applyAlignment="1">
      <alignment horizontal="centerContinuous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1" fillId="33" borderId="0" xfId="0" applyNumberFormat="1" applyFont="1" applyFill="1" applyAlignment="1">
      <alignment wrapText="1"/>
    </xf>
    <xf numFmtId="49" fontId="41" fillId="33" borderId="0" xfId="0" applyNumberFormat="1" applyFont="1" applyFill="1" applyAlignment="1">
      <alignment horizontal="center" wrapText="1"/>
    </xf>
    <xf numFmtId="44" fontId="41" fillId="0" borderId="0" xfId="44" applyFont="1" applyAlignment="1">
      <alignment/>
    </xf>
    <xf numFmtId="44" fontId="41" fillId="0" borderId="13" xfId="44" applyFont="1" applyBorder="1" applyAlignment="1">
      <alignment/>
    </xf>
    <xf numFmtId="44" fontId="0" fillId="0" borderId="0" xfId="44" applyFont="1" applyAlignment="1">
      <alignment/>
    </xf>
    <xf numFmtId="44" fontId="47" fillId="33" borderId="0" xfId="44" applyFont="1" applyFill="1" applyAlignment="1">
      <alignment/>
    </xf>
    <xf numFmtId="164" fontId="41" fillId="0" borderId="0" xfId="0" applyNumberFormat="1" applyFont="1" applyBorder="1" applyAlignment="1">
      <alignment/>
    </xf>
    <xf numFmtId="49" fontId="41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33"/>
    </sheetView>
  </sheetViews>
  <sheetFormatPr defaultColWidth="9.140625" defaultRowHeight="15"/>
  <cols>
    <col min="1" max="5" width="3.00390625" style="0" customWidth="1"/>
    <col min="6" max="6" width="30.00390625" style="0" customWidth="1"/>
    <col min="9" max="9" width="8.7109375" style="0" bestFit="1" customWidth="1"/>
    <col min="11" max="11" width="67.140625" style="0" customWidth="1"/>
  </cols>
  <sheetData>
    <row r="1" spans="1:11" ht="15.75" thickBot="1">
      <c r="A1" s="1"/>
      <c r="B1" s="1"/>
      <c r="C1" s="1"/>
      <c r="D1" s="1"/>
      <c r="E1" s="1"/>
      <c r="F1" s="1"/>
      <c r="G1" s="2" t="s">
        <v>0</v>
      </c>
      <c r="H1" s="3"/>
      <c r="I1" s="2" t="s">
        <v>1</v>
      </c>
      <c r="J1" s="3"/>
      <c r="K1" s="4" t="s">
        <v>2</v>
      </c>
    </row>
    <row r="2" spans="1:11" ht="15.75" thickTop="1">
      <c r="A2" s="5" t="s">
        <v>3</v>
      </c>
      <c r="B2" s="5"/>
      <c r="C2" s="5"/>
      <c r="D2" s="5"/>
      <c r="E2" s="5"/>
      <c r="F2" s="5"/>
      <c r="G2" s="6"/>
      <c r="I2" s="6"/>
      <c r="K2" s="7"/>
    </row>
    <row r="3" spans="1:11" ht="15">
      <c r="A3" s="5"/>
      <c r="B3" s="5" t="s">
        <v>4</v>
      </c>
      <c r="C3" s="5"/>
      <c r="D3" s="5"/>
      <c r="E3" s="5"/>
      <c r="F3" s="5"/>
      <c r="G3" s="6"/>
      <c r="I3" s="6"/>
      <c r="K3" s="7"/>
    </row>
    <row r="4" spans="1:11" ht="15">
      <c r="A4" s="5"/>
      <c r="B4" s="5"/>
      <c r="C4" s="5" t="s">
        <v>5</v>
      </c>
      <c r="D4" s="5"/>
      <c r="E4" s="5"/>
      <c r="F4" s="5"/>
      <c r="G4" s="6"/>
      <c r="I4" s="6"/>
      <c r="K4" s="7"/>
    </row>
    <row r="5" spans="1:11" ht="15">
      <c r="A5" s="5"/>
      <c r="B5" s="5"/>
      <c r="C5" s="5"/>
      <c r="D5" s="5" t="s">
        <v>6</v>
      </c>
      <c r="E5" s="5"/>
      <c r="F5" s="5"/>
      <c r="G5" s="6">
        <v>2604.08</v>
      </c>
      <c r="I5" s="6">
        <v>2200.43</v>
      </c>
      <c r="K5" s="7"/>
    </row>
    <row r="6" spans="1:11" ht="15">
      <c r="A6" s="5"/>
      <c r="B6" s="5"/>
      <c r="C6" s="5"/>
      <c r="D6" s="5" t="s">
        <v>7</v>
      </c>
      <c r="E6" s="5"/>
      <c r="F6" s="5"/>
      <c r="G6" s="6">
        <v>5506.74</v>
      </c>
      <c r="I6" s="6">
        <v>4007.17</v>
      </c>
      <c r="K6" s="7"/>
    </row>
    <row r="7" spans="1:11" ht="15">
      <c r="A7" s="5"/>
      <c r="B7" s="5"/>
      <c r="C7" s="5"/>
      <c r="D7" s="5" t="s">
        <v>8</v>
      </c>
      <c r="E7" s="5"/>
      <c r="F7" s="5"/>
      <c r="G7" s="6">
        <v>144092.81</v>
      </c>
      <c r="I7" s="6">
        <v>10122.15</v>
      </c>
      <c r="K7" s="7"/>
    </row>
    <row r="8" spans="1:11" ht="15.75" thickBot="1">
      <c r="A8" s="5"/>
      <c r="B8" s="5"/>
      <c r="C8" s="5"/>
      <c r="D8" s="5" t="s">
        <v>9</v>
      </c>
      <c r="E8" s="5"/>
      <c r="F8" s="5"/>
      <c r="G8" s="8">
        <v>21280.38</v>
      </c>
      <c r="I8" s="8">
        <v>21285.74</v>
      </c>
      <c r="K8" s="7"/>
    </row>
    <row r="9" spans="1:11" ht="15">
      <c r="A9" s="5"/>
      <c r="B9" s="5"/>
      <c r="C9" s="5" t="s">
        <v>10</v>
      </c>
      <c r="D9" s="5"/>
      <c r="E9" s="5"/>
      <c r="F9" s="5"/>
      <c r="G9" s="6">
        <f>ROUND(SUM(G4:G8),5)</f>
        <v>173484.01</v>
      </c>
      <c r="I9" s="6">
        <f>ROUND(SUM(I4:I8),5)</f>
        <v>37615.49</v>
      </c>
      <c r="K9" s="7" t="s">
        <v>11</v>
      </c>
    </row>
    <row r="10" spans="1:11" ht="15">
      <c r="A10" s="5"/>
      <c r="B10" s="5"/>
      <c r="C10" s="5" t="s">
        <v>12</v>
      </c>
      <c r="D10" s="5"/>
      <c r="E10" s="5"/>
      <c r="F10" s="5"/>
      <c r="G10" s="6"/>
      <c r="I10" s="6"/>
      <c r="K10" s="7"/>
    </row>
    <row r="11" spans="1:11" ht="15.75" thickBot="1">
      <c r="A11" s="5"/>
      <c r="B11" s="5"/>
      <c r="C11" s="5"/>
      <c r="D11" s="5" t="s">
        <v>13</v>
      </c>
      <c r="E11" s="5"/>
      <c r="F11" s="5"/>
      <c r="G11" s="9">
        <v>29262.25</v>
      </c>
      <c r="I11" s="9">
        <v>17154</v>
      </c>
      <c r="K11" s="7" t="s">
        <v>14</v>
      </c>
    </row>
    <row r="12" spans="1:11" ht="15.75" thickBot="1">
      <c r="A12" s="5"/>
      <c r="B12" s="5"/>
      <c r="C12" s="5" t="s">
        <v>15</v>
      </c>
      <c r="D12" s="5"/>
      <c r="E12" s="5"/>
      <c r="F12" s="5"/>
      <c r="G12" s="10">
        <f>ROUND(SUM(G10:G11),5)</f>
        <v>29262.25</v>
      </c>
      <c r="I12" s="10">
        <f>ROUND(SUM(I10:I11),5)</f>
        <v>17154</v>
      </c>
      <c r="K12" s="7"/>
    </row>
    <row r="13" spans="1:11" ht="15.75" thickBot="1">
      <c r="A13" s="5"/>
      <c r="B13" s="5" t="s">
        <v>16</v>
      </c>
      <c r="C13" s="5"/>
      <c r="D13" s="5"/>
      <c r="E13" s="5"/>
      <c r="F13" s="5"/>
      <c r="G13" s="10">
        <f>ROUND(G3+G9+G12,5)</f>
        <v>202746.26</v>
      </c>
      <c r="I13" s="10">
        <f>ROUND(I3+I9+I12,5)</f>
        <v>54769.49</v>
      </c>
      <c r="K13" s="7"/>
    </row>
    <row r="14" spans="1:11" ht="15.75" thickBot="1">
      <c r="A14" s="5" t="s">
        <v>17</v>
      </c>
      <c r="B14" s="5"/>
      <c r="C14" s="5"/>
      <c r="D14" s="5"/>
      <c r="E14" s="5"/>
      <c r="F14" s="5"/>
      <c r="G14" s="11">
        <f>ROUND(G2+G13,5)</f>
        <v>202746.26</v>
      </c>
      <c r="H14" s="12"/>
      <c r="I14" s="11">
        <f>ROUND(I2+I13,5)</f>
        <v>54769.49</v>
      </c>
      <c r="J14" s="12"/>
      <c r="K14" s="13"/>
    </row>
    <row r="15" spans="1:11" ht="15.75" thickTop="1">
      <c r="A15" s="5" t="s">
        <v>18</v>
      </c>
      <c r="B15" s="5"/>
      <c r="C15" s="5"/>
      <c r="D15" s="5"/>
      <c r="E15" s="5"/>
      <c r="F15" s="5"/>
      <c r="G15" s="6"/>
      <c r="I15" s="6"/>
      <c r="K15" s="7"/>
    </row>
    <row r="16" spans="1:11" ht="15">
      <c r="A16" s="5"/>
      <c r="B16" s="5" t="s">
        <v>19</v>
      </c>
      <c r="C16" s="5"/>
      <c r="D16" s="5"/>
      <c r="E16" s="5"/>
      <c r="F16" s="5"/>
      <c r="G16" s="6"/>
      <c r="I16" s="6"/>
      <c r="K16" s="7"/>
    </row>
    <row r="17" spans="1:11" ht="15">
      <c r="A17" s="5"/>
      <c r="B17" s="5"/>
      <c r="C17" s="5" t="s">
        <v>20</v>
      </c>
      <c r="D17" s="5"/>
      <c r="E17" s="5"/>
      <c r="F17" s="5"/>
      <c r="G17" s="6"/>
      <c r="I17" s="6"/>
      <c r="K17" s="7"/>
    </row>
    <row r="18" spans="1:11" ht="15">
      <c r="A18" s="5"/>
      <c r="B18" s="5"/>
      <c r="C18" s="5"/>
      <c r="D18" s="5" t="s">
        <v>21</v>
      </c>
      <c r="E18" s="5"/>
      <c r="F18" s="5"/>
      <c r="G18" s="6"/>
      <c r="I18" s="6"/>
      <c r="K18" s="7"/>
    </row>
    <row r="19" spans="1:11" ht="15">
      <c r="A19" s="5"/>
      <c r="B19" s="5"/>
      <c r="C19" s="5"/>
      <c r="D19" s="5"/>
      <c r="E19" s="5" t="s">
        <v>22</v>
      </c>
      <c r="F19" s="5"/>
      <c r="G19" s="6">
        <v>3972.71</v>
      </c>
      <c r="I19" s="6">
        <v>3802.87</v>
      </c>
      <c r="K19" s="7"/>
    </row>
    <row r="20" spans="1:11" ht="15">
      <c r="A20" s="5"/>
      <c r="B20" s="5"/>
      <c r="C20" s="5"/>
      <c r="D20" s="5"/>
      <c r="E20" s="5" t="s">
        <v>23</v>
      </c>
      <c r="F20" s="5"/>
      <c r="G20" s="6"/>
      <c r="I20" s="6"/>
      <c r="K20" s="7"/>
    </row>
    <row r="21" spans="1:11" ht="26.25">
      <c r="A21" s="5"/>
      <c r="B21" s="5"/>
      <c r="C21" s="5"/>
      <c r="D21" s="5"/>
      <c r="E21" s="5"/>
      <c r="F21" s="5" t="s">
        <v>24</v>
      </c>
      <c r="G21" s="6">
        <v>23525</v>
      </c>
      <c r="I21" s="9">
        <v>23525</v>
      </c>
      <c r="K21" s="14" t="s">
        <v>25</v>
      </c>
    </row>
    <row r="22" spans="1:11" ht="15.75" thickBot="1">
      <c r="A22" s="5"/>
      <c r="B22" s="5"/>
      <c r="C22" s="5"/>
      <c r="D22" s="5"/>
      <c r="E22" s="5" t="s">
        <v>26</v>
      </c>
      <c r="F22" s="5"/>
      <c r="G22" s="9">
        <v>146000</v>
      </c>
      <c r="I22" s="15"/>
      <c r="K22" s="7"/>
    </row>
    <row r="23" spans="1:11" ht="15.75" thickBot="1">
      <c r="A23" s="5"/>
      <c r="B23" s="5"/>
      <c r="C23" s="5"/>
      <c r="D23" s="5" t="s">
        <v>27</v>
      </c>
      <c r="E23" s="5"/>
      <c r="F23" s="5"/>
      <c r="G23" s="10">
        <f>ROUND(SUM(G20:G22),5)</f>
        <v>169525</v>
      </c>
      <c r="I23" s="10">
        <f>ROUND(SUM(I20:I21),5)</f>
        <v>23525</v>
      </c>
      <c r="K23" s="7"/>
    </row>
    <row r="24" spans="1:11" ht="15.75" thickBot="1">
      <c r="A24" s="5"/>
      <c r="B24" s="5"/>
      <c r="C24" s="5" t="s">
        <v>28</v>
      </c>
      <c r="D24" s="5"/>
      <c r="E24" s="5"/>
      <c r="F24" s="5"/>
      <c r="G24" s="10">
        <f>ROUND(SUM(G18:G19)+G23,5)</f>
        <v>173497.71</v>
      </c>
      <c r="I24" s="10">
        <f>ROUND(SUM(I18:I19)+I23,5)</f>
        <v>27327.87</v>
      </c>
      <c r="K24" s="7"/>
    </row>
    <row r="25" spans="1:11" ht="15.75" thickBot="1">
      <c r="A25" s="5"/>
      <c r="B25" s="5" t="s">
        <v>29</v>
      </c>
      <c r="C25" s="5"/>
      <c r="D25" s="5"/>
      <c r="E25" s="5"/>
      <c r="F25" s="5"/>
      <c r="G25" s="16">
        <f>ROUND(G17+G24,5)</f>
        <v>173497.71</v>
      </c>
      <c r="I25" s="16">
        <f>ROUND(I17+I24,5)</f>
        <v>27327.87</v>
      </c>
      <c r="K25" s="7"/>
    </row>
    <row r="26" spans="1:11" ht="15">
      <c r="A26" s="5"/>
      <c r="B26" s="17"/>
      <c r="C26" s="17"/>
      <c r="D26" s="17"/>
      <c r="E26" s="17"/>
      <c r="F26" s="17"/>
      <c r="G26" s="6">
        <f>ROUND(G16+G25,5)</f>
        <v>173497.71</v>
      </c>
      <c r="I26" s="6">
        <f>ROUND(I16+I25,5)</f>
        <v>27327.87</v>
      </c>
      <c r="K26" s="7"/>
    </row>
    <row r="27" spans="1:11" ht="15">
      <c r="A27" s="5"/>
      <c r="B27" s="17"/>
      <c r="C27" s="17"/>
      <c r="D27" s="17"/>
      <c r="E27" s="17"/>
      <c r="F27" s="17"/>
      <c r="I27" s="15"/>
      <c r="K27" s="7"/>
    </row>
    <row r="28" spans="1:11" ht="15">
      <c r="A28" s="5"/>
      <c r="B28" s="5" t="s">
        <v>30</v>
      </c>
      <c r="C28" s="5"/>
      <c r="D28" s="5"/>
      <c r="E28" s="5"/>
      <c r="F28" s="5"/>
      <c r="I28" s="15"/>
      <c r="K28" s="7"/>
    </row>
    <row r="29" spans="1:11" ht="15">
      <c r="A29" s="5"/>
      <c r="B29" s="5"/>
      <c r="C29" s="5" t="s">
        <v>31</v>
      </c>
      <c r="D29" s="5"/>
      <c r="E29" s="5"/>
      <c r="F29" s="5"/>
      <c r="G29" s="6">
        <v>48578.86</v>
      </c>
      <c r="I29" s="6">
        <v>48578.86</v>
      </c>
      <c r="K29" s="7"/>
    </row>
    <row r="30" spans="1:11" ht="15">
      <c r="A30" s="5"/>
      <c r="B30" s="5"/>
      <c r="C30" s="5" t="s">
        <v>32</v>
      </c>
      <c r="D30" s="5"/>
      <c r="E30" s="5"/>
      <c r="F30" s="5"/>
      <c r="I30" s="6">
        <v>-19330.31</v>
      </c>
      <c r="K30" s="7"/>
    </row>
    <row r="31" spans="1:11" ht="15.75" thickBot="1">
      <c r="A31" s="5" t="s">
        <v>33</v>
      </c>
      <c r="B31" s="5"/>
      <c r="C31" s="5" t="s">
        <v>34</v>
      </c>
      <c r="D31" s="5"/>
      <c r="E31" s="5"/>
      <c r="F31" s="5"/>
      <c r="G31" s="9">
        <v>-19330.31</v>
      </c>
      <c r="I31" s="9">
        <v>-1806.93</v>
      </c>
      <c r="J31" s="12"/>
      <c r="K31" s="13" t="s">
        <v>35</v>
      </c>
    </row>
    <row r="32" spans="1:11" ht="15.75" thickBot="1">
      <c r="A32" s="17"/>
      <c r="B32" s="5" t="s">
        <v>36</v>
      </c>
      <c r="C32" s="5"/>
      <c r="D32" s="5"/>
      <c r="E32" s="5"/>
      <c r="F32" s="5"/>
      <c r="G32" s="10">
        <f>ROUND(SUM(G29:G31),5)</f>
        <v>29248.55</v>
      </c>
      <c r="I32" s="10">
        <f>ROUND(SUM(I29:I31),5)</f>
        <v>27441.62</v>
      </c>
      <c r="K32" s="7"/>
    </row>
    <row r="33" spans="1:11" ht="27" thickBot="1">
      <c r="A33" s="17"/>
      <c r="B33" s="5"/>
      <c r="C33" s="5"/>
      <c r="D33" s="5"/>
      <c r="E33" s="5"/>
      <c r="F33" s="5"/>
      <c r="G33" s="11">
        <f>ROUND(G15+G26+G32,5)</f>
        <v>202746.26</v>
      </c>
      <c r="H33" s="12"/>
      <c r="I33" s="11">
        <f>ROUND(I15+I26+I32,5)</f>
        <v>54769.49</v>
      </c>
      <c r="K33" s="14" t="s">
        <v>37</v>
      </c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4">
      <selection activeCell="L15" sqref="L15"/>
    </sheetView>
  </sheetViews>
  <sheetFormatPr defaultColWidth="9.140625" defaultRowHeight="15"/>
  <cols>
    <col min="1" max="5" width="3.00390625" style="0" customWidth="1"/>
    <col min="6" max="6" width="30.421875" style="0" customWidth="1"/>
    <col min="7" max="7" width="12.7109375" style="0" customWidth="1"/>
    <col min="8" max="8" width="4.00390625" style="0" customWidth="1"/>
    <col min="9" max="9" width="12.8515625" style="0" customWidth="1"/>
    <col min="10" max="10" width="9.8515625" style="0" customWidth="1"/>
    <col min="11" max="11" width="9.57421875" style="0" customWidth="1"/>
    <col min="12" max="12" width="73.28125" style="0" customWidth="1"/>
  </cols>
  <sheetData>
    <row r="1" spans="1:12" ht="21.75">
      <c r="A1" s="18"/>
      <c r="B1" s="74" t="s">
        <v>109</v>
      </c>
      <c r="C1" s="74"/>
      <c r="D1" s="74"/>
      <c r="E1" s="74"/>
      <c r="F1" s="74"/>
      <c r="G1" s="52" t="s">
        <v>38</v>
      </c>
      <c r="H1" s="55"/>
      <c r="I1" s="53" t="s">
        <v>39</v>
      </c>
      <c r="J1" s="54" t="s">
        <v>40</v>
      </c>
      <c r="K1" s="54" t="s">
        <v>41</v>
      </c>
      <c r="L1" s="19"/>
    </row>
    <row r="2" spans="1:12" ht="21.75">
      <c r="A2" s="1"/>
      <c r="B2" s="1"/>
      <c r="C2" s="1"/>
      <c r="D2" s="1"/>
      <c r="E2" s="1"/>
      <c r="F2" s="1"/>
      <c r="G2" s="56" t="s">
        <v>42</v>
      </c>
      <c r="H2" s="57"/>
      <c r="I2" s="58" t="s">
        <v>43</v>
      </c>
      <c r="J2" s="59"/>
      <c r="K2" s="59"/>
      <c r="L2" s="20" t="s">
        <v>2</v>
      </c>
    </row>
    <row r="3" spans="1:12" ht="15">
      <c r="A3" s="5"/>
      <c r="B3" s="5" t="s">
        <v>44</v>
      </c>
      <c r="C3" s="5"/>
      <c r="D3" s="5"/>
      <c r="E3" s="5"/>
      <c r="F3" s="5"/>
      <c r="G3" s="21"/>
      <c r="I3" s="6"/>
      <c r="J3" s="22"/>
      <c r="K3" s="22"/>
      <c r="L3" s="23"/>
    </row>
    <row r="4" spans="1:12" ht="15">
      <c r="A4" s="5"/>
      <c r="B4" s="5"/>
      <c r="C4" s="5" t="s">
        <v>45</v>
      </c>
      <c r="D4" s="5"/>
      <c r="E4" s="5"/>
      <c r="F4" s="5"/>
      <c r="G4" s="21"/>
      <c r="I4" s="6"/>
      <c r="J4" s="22"/>
      <c r="K4" s="22"/>
      <c r="L4" s="23"/>
    </row>
    <row r="5" spans="1:12" ht="15">
      <c r="A5" s="5"/>
      <c r="B5" s="5"/>
      <c r="C5" s="5"/>
      <c r="D5" s="5" t="s">
        <v>46</v>
      </c>
      <c r="E5" s="5"/>
      <c r="F5" s="5"/>
      <c r="G5" s="21"/>
      <c r="I5" s="6"/>
      <c r="J5" s="22"/>
      <c r="K5" s="22"/>
      <c r="L5" s="23"/>
    </row>
    <row r="6" spans="1:12" ht="15.75" thickBot="1">
      <c r="A6" s="5"/>
      <c r="B6" s="5"/>
      <c r="C6" s="5"/>
      <c r="D6" s="5"/>
      <c r="E6" s="5" t="s">
        <v>47</v>
      </c>
      <c r="F6" s="5"/>
      <c r="G6" s="24">
        <v>1500</v>
      </c>
      <c r="J6" s="25"/>
      <c r="K6" s="25"/>
      <c r="L6" s="19" t="s">
        <v>48</v>
      </c>
    </row>
    <row r="7" spans="1:12" ht="15">
      <c r="A7" s="5"/>
      <c r="B7" s="5"/>
      <c r="C7" s="5"/>
      <c r="D7" s="5" t="s">
        <v>49</v>
      </c>
      <c r="E7" s="5"/>
      <c r="F7" s="5"/>
      <c r="G7" s="21">
        <f>ROUND(SUM(G5:G6),5)</f>
        <v>1500</v>
      </c>
      <c r="J7" s="25"/>
      <c r="K7" s="25"/>
      <c r="L7" s="23"/>
    </row>
    <row r="8" spans="1:12" ht="15">
      <c r="A8" s="5"/>
      <c r="B8" s="5"/>
      <c r="C8" s="5"/>
      <c r="D8" s="5" t="s">
        <v>50</v>
      </c>
      <c r="E8" s="5"/>
      <c r="F8" s="5"/>
      <c r="G8" s="21"/>
      <c r="J8" s="25"/>
      <c r="K8" s="25"/>
      <c r="L8" s="23"/>
    </row>
    <row r="9" spans="1:12" ht="15.75" thickBot="1">
      <c r="A9" s="5"/>
      <c r="B9" s="5"/>
      <c r="C9" s="5"/>
      <c r="D9" s="5"/>
      <c r="E9" s="5" t="s">
        <v>51</v>
      </c>
      <c r="F9" s="5"/>
      <c r="G9" s="26">
        <v>293.26</v>
      </c>
      <c r="I9" s="8">
        <v>55.13</v>
      </c>
      <c r="J9" s="27">
        <v>240</v>
      </c>
      <c r="K9" s="27">
        <f>J9</f>
        <v>240</v>
      </c>
      <c r="L9" s="23"/>
    </row>
    <row r="10" spans="1:12" ht="15">
      <c r="A10" s="5"/>
      <c r="B10" s="5"/>
      <c r="C10" s="5"/>
      <c r="D10" s="5" t="s">
        <v>52</v>
      </c>
      <c r="E10" s="5"/>
      <c r="F10" s="5"/>
      <c r="G10" s="21">
        <f>ROUND(SUM(G8:G9),5)</f>
        <v>293.26</v>
      </c>
      <c r="I10" s="6">
        <f>ROUND(SUM(I5:I9),5)</f>
        <v>55.13</v>
      </c>
      <c r="J10" s="6">
        <f>ROUND(SUM(J5:J9),5)</f>
        <v>240</v>
      </c>
      <c r="K10" s="6">
        <f>ROUND(SUM(K5:K9),5)</f>
        <v>240</v>
      </c>
      <c r="L10" s="23"/>
    </row>
    <row r="11" spans="1:12" ht="15">
      <c r="A11" s="5"/>
      <c r="B11" s="5"/>
      <c r="C11" s="5"/>
      <c r="D11" s="5" t="s">
        <v>53</v>
      </c>
      <c r="E11" s="5"/>
      <c r="F11" s="5"/>
      <c r="G11" s="21"/>
      <c r="I11" s="6"/>
      <c r="J11" s="22"/>
      <c r="K11" s="22"/>
      <c r="L11" s="23"/>
    </row>
    <row r="12" spans="1:12" ht="15">
      <c r="A12" s="5"/>
      <c r="B12" s="5"/>
      <c r="C12" s="5"/>
      <c r="D12" s="5"/>
      <c r="E12" s="5" t="s">
        <v>54</v>
      </c>
      <c r="F12" s="5"/>
      <c r="G12" s="21"/>
      <c r="I12" s="6"/>
      <c r="J12" s="22"/>
      <c r="K12" s="22"/>
      <c r="L12" s="23"/>
    </row>
    <row r="13" spans="1:12" ht="15">
      <c r="A13" s="5"/>
      <c r="B13" s="5"/>
      <c r="C13" s="5"/>
      <c r="D13" s="5"/>
      <c r="E13" s="5"/>
      <c r="F13" s="5" t="s">
        <v>55</v>
      </c>
      <c r="G13" s="21">
        <v>-12496.04</v>
      </c>
      <c r="I13" s="6">
        <v>-5952.96</v>
      </c>
      <c r="J13" s="22"/>
      <c r="K13" s="22"/>
      <c r="L13" s="19" t="s">
        <v>56</v>
      </c>
    </row>
    <row r="14" spans="1:12" ht="15.75" thickBot="1">
      <c r="A14" s="5"/>
      <c r="B14" s="5"/>
      <c r="C14" s="5"/>
      <c r="D14" s="5"/>
      <c r="E14" s="5"/>
      <c r="F14" s="5" t="s">
        <v>57</v>
      </c>
      <c r="G14" s="26">
        <v>139500</v>
      </c>
      <c r="I14" s="8">
        <v>146000</v>
      </c>
      <c r="J14" s="27">
        <v>153030</v>
      </c>
      <c r="K14" s="27">
        <f>360*450</f>
        <v>162000</v>
      </c>
      <c r="L14" s="23" t="s">
        <v>58</v>
      </c>
    </row>
    <row r="15" spans="1:12" ht="15">
      <c r="A15" s="5"/>
      <c r="B15" s="5"/>
      <c r="C15" s="5"/>
      <c r="D15" s="5"/>
      <c r="E15" s="5" t="s">
        <v>59</v>
      </c>
      <c r="F15" s="5"/>
      <c r="G15" s="21">
        <f>ROUND(SUM(G12:G14),5)</f>
        <v>127003.96</v>
      </c>
      <c r="I15" s="6">
        <f>ROUND(SUM(I12:I14),5)</f>
        <v>140047.04</v>
      </c>
      <c r="J15" s="22">
        <f>ROUND(SUM(J12:J14),5)</f>
        <v>153030</v>
      </c>
      <c r="K15" s="22">
        <f>ROUND(SUM(K12:K14),5)</f>
        <v>162000</v>
      </c>
      <c r="L15" s="23" t="s">
        <v>110</v>
      </c>
    </row>
    <row r="16" spans="1:12" ht="15">
      <c r="A16" s="5"/>
      <c r="B16" s="5"/>
      <c r="C16" s="5"/>
      <c r="D16" s="5"/>
      <c r="E16" s="5" t="s">
        <v>60</v>
      </c>
      <c r="F16" s="5"/>
      <c r="G16" s="21">
        <v>30</v>
      </c>
      <c r="I16" s="9">
        <v>203.93</v>
      </c>
      <c r="J16" s="28"/>
      <c r="K16" s="28">
        <v>30</v>
      </c>
      <c r="L16" s="23"/>
    </row>
    <row r="17" spans="1:12" ht="15.75" thickBot="1">
      <c r="A17" s="5"/>
      <c r="B17" s="5"/>
      <c r="C17" s="5"/>
      <c r="D17" s="5"/>
      <c r="E17" s="5" t="s">
        <v>61</v>
      </c>
      <c r="F17" s="5"/>
      <c r="G17" s="29">
        <v>70</v>
      </c>
      <c r="J17" s="25"/>
      <c r="K17" s="25"/>
      <c r="L17" s="23"/>
    </row>
    <row r="18" spans="1:12" ht="15.75" thickBot="1">
      <c r="A18" s="5"/>
      <c r="B18" s="5"/>
      <c r="C18" s="5"/>
      <c r="D18" s="5" t="s">
        <v>62</v>
      </c>
      <c r="E18" s="5"/>
      <c r="F18" s="5"/>
      <c r="G18" s="30">
        <f>ROUND(G11+SUM(G15:G17),5)</f>
        <v>127103.96</v>
      </c>
      <c r="I18" s="16">
        <f>ROUND(I11+SUM(I15:I16),5)</f>
        <v>140250.97</v>
      </c>
      <c r="J18" s="31">
        <f>ROUND(J11+SUM(J15:J16),5)</f>
        <v>153030</v>
      </c>
      <c r="K18" s="31">
        <f>ROUND(K11+SUM(K15:K16),5)</f>
        <v>162030</v>
      </c>
      <c r="L18" s="23"/>
    </row>
    <row r="19" spans="1:12" ht="15">
      <c r="A19" s="5"/>
      <c r="B19" s="5"/>
      <c r="C19" s="5" t="s">
        <v>63</v>
      </c>
      <c r="D19" s="5"/>
      <c r="E19" s="5"/>
      <c r="F19" s="5"/>
      <c r="G19" s="21">
        <f>ROUND(G4+G7+G10+G18,5)</f>
        <v>128897.22</v>
      </c>
      <c r="I19" s="6">
        <f>ROUND(I4+I10+I18,5)</f>
        <v>140306.1</v>
      </c>
      <c r="J19" s="22">
        <f>ROUND(J4+J10+J18,5)</f>
        <v>153270</v>
      </c>
      <c r="K19" s="22">
        <f>ROUND(K4+K10+K18,5)</f>
        <v>162270</v>
      </c>
      <c r="L19" s="23"/>
    </row>
    <row r="20" spans="1:12" ht="15">
      <c r="A20" s="5"/>
      <c r="B20" s="5"/>
      <c r="C20" s="5" t="s">
        <v>64</v>
      </c>
      <c r="D20" s="5"/>
      <c r="E20" s="5"/>
      <c r="F20" s="5"/>
      <c r="G20" s="21"/>
      <c r="I20" s="6"/>
      <c r="J20" s="22"/>
      <c r="K20" s="22"/>
      <c r="L20" s="23"/>
    </row>
    <row r="21" spans="1:12" ht="15">
      <c r="A21" s="5"/>
      <c r="B21" s="5"/>
      <c r="C21" s="5"/>
      <c r="D21" s="5" t="s">
        <v>65</v>
      </c>
      <c r="E21" s="5"/>
      <c r="F21" s="5"/>
      <c r="G21" s="21"/>
      <c r="J21" s="25"/>
      <c r="K21" s="25"/>
      <c r="L21" s="23"/>
    </row>
    <row r="22" spans="1:12" ht="15">
      <c r="A22" s="5"/>
      <c r="B22" s="5"/>
      <c r="C22" s="5"/>
      <c r="D22" s="5"/>
      <c r="E22" s="5" t="s">
        <v>66</v>
      </c>
      <c r="F22" s="5"/>
      <c r="G22" s="21">
        <v>106.5</v>
      </c>
      <c r="I22" s="6">
        <v>20</v>
      </c>
      <c r="J22" s="22"/>
      <c r="K22" s="22"/>
      <c r="L22" s="23"/>
    </row>
    <row r="23" spans="1:12" ht="15">
      <c r="A23" s="5"/>
      <c r="B23" s="5"/>
      <c r="C23" s="5"/>
      <c r="D23" s="5"/>
      <c r="E23" s="5" t="s">
        <v>67</v>
      </c>
      <c r="F23" s="5"/>
      <c r="G23" s="21">
        <v>10</v>
      </c>
      <c r="J23" s="25"/>
      <c r="K23" s="25"/>
      <c r="L23" s="23"/>
    </row>
    <row r="24" spans="1:12" ht="15.75" thickBot="1">
      <c r="A24" s="5"/>
      <c r="B24" s="5"/>
      <c r="C24" s="5"/>
      <c r="D24" s="5"/>
      <c r="E24" s="5" t="s">
        <v>68</v>
      </c>
      <c r="F24" s="5"/>
      <c r="G24" s="26">
        <v>213.65</v>
      </c>
      <c r="I24" s="8">
        <v>164.75</v>
      </c>
      <c r="J24" s="27"/>
      <c r="K24" s="27"/>
      <c r="L24" s="23"/>
    </row>
    <row r="25" spans="1:12" ht="15">
      <c r="A25" s="5"/>
      <c r="B25" s="5"/>
      <c r="C25" s="5"/>
      <c r="D25" s="5" t="s">
        <v>69</v>
      </c>
      <c r="E25" s="5"/>
      <c r="F25" s="5"/>
      <c r="G25" s="21">
        <f>ROUND(SUM(G21:G24),5)</f>
        <v>330.15</v>
      </c>
      <c r="I25" s="6">
        <f>ROUND(SUM(I20:I24),5)</f>
        <v>184.75</v>
      </c>
      <c r="J25" s="22">
        <v>430</v>
      </c>
      <c r="K25" s="22">
        <v>430</v>
      </c>
      <c r="L25" s="23"/>
    </row>
    <row r="26" spans="1:12" ht="15">
      <c r="A26" s="5"/>
      <c r="B26" s="5"/>
      <c r="C26" s="5"/>
      <c r="D26" s="5"/>
      <c r="E26" s="5"/>
      <c r="F26" s="5" t="s">
        <v>70</v>
      </c>
      <c r="G26" s="21"/>
      <c r="I26" s="6"/>
      <c r="J26" s="22">
        <v>2500</v>
      </c>
      <c r="K26" s="22">
        <v>2500</v>
      </c>
      <c r="L26" s="23"/>
    </row>
    <row r="27" spans="1:12" ht="15">
      <c r="A27" s="5"/>
      <c r="B27" s="5"/>
      <c r="C27" s="5"/>
      <c r="D27" s="5" t="s">
        <v>71</v>
      </c>
      <c r="E27" s="5"/>
      <c r="F27" s="5"/>
      <c r="G27" s="21"/>
      <c r="I27" s="6"/>
      <c r="J27" s="22"/>
      <c r="K27" s="22"/>
      <c r="L27" s="23"/>
    </row>
    <row r="28" spans="1:12" ht="15">
      <c r="A28" s="5"/>
      <c r="B28" s="5"/>
      <c r="C28" s="5"/>
      <c r="D28" s="5"/>
      <c r="E28" s="5" t="s">
        <v>72</v>
      </c>
      <c r="F28" s="5"/>
      <c r="G28" s="21">
        <v>109807.34</v>
      </c>
      <c r="I28" s="6">
        <v>109973.71</v>
      </c>
      <c r="J28" s="22">
        <v>114000</v>
      </c>
      <c r="K28" s="22">
        <v>114000</v>
      </c>
      <c r="L28" s="23"/>
    </row>
    <row r="29" spans="1:12" ht="15">
      <c r="A29" s="5"/>
      <c r="B29" s="5"/>
      <c r="C29" s="5"/>
      <c r="D29" s="5"/>
      <c r="E29" s="5" t="s">
        <v>73</v>
      </c>
      <c r="F29" s="5"/>
      <c r="G29" s="21">
        <v>5999.65</v>
      </c>
      <c r="I29" s="6">
        <v>2928.89</v>
      </c>
      <c r="J29" s="22">
        <v>5200</v>
      </c>
      <c r="K29" s="22">
        <v>5200</v>
      </c>
      <c r="L29" s="23"/>
    </row>
    <row r="30" spans="1:12" ht="15">
      <c r="A30" s="5"/>
      <c r="B30" s="5"/>
      <c r="C30" s="5"/>
      <c r="D30" s="5"/>
      <c r="E30" s="5" t="s">
        <v>74</v>
      </c>
      <c r="F30" s="5"/>
      <c r="G30" s="21">
        <v>2319.38</v>
      </c>
      <c r="I30" s="6">
        <v>0</v>
      </c>
      <c r="J30" s="22">
        <v>2200</v>
      </c>
      <c r="K30" s="22">
        <v>2200</v>
      </c>
      <c r="L30" s="23"/>
    </row>
    <row r="31" spans="1:12" ht="15">
      <c r="A31" s="5"/>
      <c r="B31" s="5"/>
      <c r="C31" s="5"/>
      <c r="D31" s="5"/>
      <c r="E31" s="5" t="s">
        <v>75</v>
      </c>
      <c r="F31" s="5"/>
      <c r="G31" s="21">
        <v>150</v>
      </c>
      <c r="I31" s="6">
        <v>1820</v>
      </c>
      <c r="J31" s="22">
        <v>1000</v>
      </c>
      <c r="K31" s="22">
        <v>1000</v>
      </c>
      <c r="L31" s="23"/>
    </row>
    <row r="32" spans="1:12" ht="15">
      <c r="A32" s="5"/>
      <c r="B32" s="5"/>
      <c r="C32" s="5"/>
      <c r="D32" s="5"/>
      <c r="E32" s="5" t="s">
        <v>76</v>
      </c>
      <c r="F32" s="5"/>
      <c r="G32" s="21">
        <v>485.7</v>
      </c>
      <c r="I32" s="6">
        <v>424</v>
      </c>
      <c r="J32" s="22">
        <v>1700</v>
      </c>
      <c r="K32" s="22">
        <v>1700</v>
      </c>
      <c r="L32" s="23"/>
    </row>
    <row r="33" spans="1:12" ht="15">
      <c r="A33" s="5"/>
      <c r="B33" s="5"/>
      <c r="C33" s="5"/>
      <c r="D33" s="5"/>
      <c r="E33" s="5" t="s">
        <v>77</v>
      </c>
      <c r="F33" s="5"/>
      <c r="G33" s="21">
        <v>500</v>
      </c>
      <c r="I33" s="6">
        <v>534.83</v>
      </c>
      <c r="J33" s="22">
        <v>500</v>
      </c>
      <c r="K33" s="22">
        <v>500</v>
      </c>
      <c r="L33" s="23"/>
    </row>
    <row r="34" spans="1:12" ht="15">
      <c r="A34" s="5"/>
      <c r="B34" s="5"/>
      <c r="C34" s="5"/>
      <c r="D34" s="5"/>
      <c r="E34" s="5" t="s">
        <v>78</v>
      </c>
      <c r="F34" s="5"/>
      <c r="G34" s="21">
        <v>4627.3</v>
      </c>
      <c r="I34" s="6">
        <v>4514.78</v>
      </c>
      <c r="J34" s="22">
        <v>4200</v>
      </c>
      <c r="K34" s="22">
        <v>4200</v>
      </c>
      <c r="L34" s="23"/>
    </row>
    <row r="35" spans="1:12" ht="15">
      <c r="A35" s="5"/>
      <c r="B35" s="5"/>
      <c r="C35" s="5"/>
      <c r="D35" s="5"/>
      <c r="E35" s="5" t="s">
        <v>79</v>
      </c>
      <c r="F35" s="5"/>
      <c r="G35" s="21">
        <v>544.5</v>
      </c>
      <c r="I35" s="6">
        <v>380.34</v>
      </c>
      <c r="J35" s="22">
        <v>600</v>
      </c>
      <c r="K35" s="22">
        <v>600</v>
      </c>
      <c r="L35" s="23"/>
    </row>
    <row r="36" spans="1:12" ht="15">
      <c r="A36" s="5"/>
      <c r="B36" s="5"/>
      <c r="C36" s="5"/>
      <c r="D36" s="5"/>
      <c r="E36" s="5" t="s">
        <v>80</v>
      </c>
      <c r="F36" s="5"/>
      <c r="G36" s="21">
        <v>757.71</v>
      </c>
      <c r="J36" s="25">
        <v>200</v>
      </c>
      <c r="K36" s="25">
        <v>200</v>
      </c>
      <c r="L36" s="23"/>
    </row>
    <row r="37" spans="1:12" ht="15">
      <c r="A37" s="5"/>
      <c r="B37" s="5"/>
      <c r="C37" s="5"/>
      <c r="D37" s="5"/>
      <c r="E37" s="5" t="s">
        <v>81</v>
      </c>
      <c r="F37" s="5"/>
      <c r="G37" s="21">
        <v>822.11</v>
      </c>
      <c r="I37" s="6">
        <v>517.74</v>
      </c>
      <c r="J37" s="22">
        <v>2000</v>
      </c>
      <c r="K37" s="22">
        <v>2000</v>
      </c>
      <c r="L37" s="23"/>
    </row>
    <row r="38" spans="1:12" ht="15">
      <c r="A38" s="5"/>
      <c r="B38" s="5"/>
      <c r="C38" s="5"/>
      <c r="D38" s="5"/>
      <c r="E38" s="5" t="s">
        <v>82</v>
      </c>
      <c r="F38" s="5"/>
      <c r="G38" s="21">
        <v>1481.82</v>
      </c>
      <c r="I38" s="6">
        <v>462.42</v>
      </c>
      <c r="J38" s="22">
        <v>913</v>
      </c>
      <c r="K38" s="22">
        <v>913</v>
      </c>
      <c r="L38" s="23" t="s">
        <v>83</v>
      </c>
    </row>
    <row r="39" spans="1:12" ht="15">
      <c r="A39" s="5"/>
      <c r="B39" s="5"/>
      <c r="C39" s="5"/>
      <c r="D39" s="5"/>
      <c r="E39" s="5" t="s">
        <v>84</v>
      </c>
      <c r="F39" s="5"/>
      <c r="G39" s="21">
        <v>368.14</v>
      </c>
      <c r="I39" s="6">
        <v>40.12</v>
      </c>
      <c r="J39" s="22">
        <v>450</v>
      </c>
      <c r="K39" s="22">
        <v>450</v>
      </c>
      <c r="L39" s="23"/>
    </row>
    <row r="40" spans="1:12" ht="15">
      <c r="A40" s="5"/>
      <c r="B40" s="5"/>
      <c r="C40" s="5"/>
      <c r="D40" s="5"/>
      <c r="E40" s="5" t="s">
        <v>85</v>
      </c>
      <c r="F40" s="5"/>
      <c r="G40" s="21">
        <v>921.32</v>
      </c>
      <c r="I40" s="6">
        <v>5374.8</v>
      </c>
      <c r="J40" s="22">
        <v>2700</v>
      </c>
      <c r="K40" s="22">
        <v>2700</v>
      </c>
      <c r="L40" s="23" t="s">
        <v>86</v>
      </c>
    </row>
    <row r="41" spans="1:12" ht="15">
      <c r="A41" s="5"/>
      <c r="B41" s="5"/>
      <c r="C41" s="5"/>
      <c r="D41" s="5"/>
      <c r="E41" s="5" t="s">
        <v>87</v>
      </c>
      <c r="F41" s="5"/>
      <c r="G41" s="21">
        <v>7920.07</v>
      </c>
      <c r="I41" s="6">
        <v>2600.54</v>
      </c>
      <c r="J41" s="22">
        <v>9190</v>
      </c>
      <c r="K41" s="22">
        <v>9190</v>
      </c>
      <c r="L41" s="23"/>
    </row>
    <row r="42" spans="1:12" ht="15">
      <c r="A42" s="5"/>
      <c r="B42" s="5"/>
      <c r="C42" s="5"/>
      <c r="D42" s="5"/>
      <c r="E42" s="5" t="s">
        <v>88</v>
      </c>
      <c r="F42" s="5"/>
      <c r="G42" s="21">
        <v>474.98</v>
      </c>
      <c r="I42" s="6">
        <v>243.03</v>
      </c>
      <c r="J42" s="22">
        <v>500</v>
      </c>
      <c r="K42" s="22">
        <v>500</v>
      </c>
      <c r="L42" s="23"/>
    </row>
    <row r="43" spans="1:12" ht="15">
      <c r="A43" s="5"/>
      <c r="B43" s="5"/>
      <c r="C43" s="5"/>
      <c r="D43" s="5"/>
      <c r="E43" s="5" t="s">
        <v>89</v>
      </c>
      <c r="F43" s="5"/>
      <c r="G43" s="21">
        <v>2260.53</v>
      </c>
      <c r="I43" s="6">
        <v>650</v>
      </c>
      <c r="J43" s="22">
        <v>1100</v>
      </c>
      <c r="K43" s="22">
        <v>1100</v>
      </c>
      <c r="L43" s="32"/>
    </row>
    <row r="44" spans="1:12" ht="15">
      <c r="A44" s="5"/>
      <c r="B44" s="5"/>
      <c r="C44" s="5"/>
      <c r="D44" s="5"/>
      <c r="E44" s="5" t="s">
        <v>90</v>
      </c>
      <c r="F44" s="5"/>
      <c r="G44" s="21">
        <v>652.95</v>
      </c>
      <c r="I44" s="6">
        <v>114.8</v>
      </c>
      <c r="J44" s="22">
        <v>1020</v>
      </c>
      <c r="K44" s="22">
        <v>1020</v>
      </c>
      <c r="L44" s="23"/>
    </row>
    <row r="45" spans="1:12" ht="15">
      <c r="A45" s="5"/>
      <c r="B45" s="5"/>
      <c r="C45" s="5"/>
      <c r="D45" s="5"/>
      <c r="E45" s="5" t="s">
        <v>91</v>
      </c>
      <c r="F45" s="5"/>
      <c r="G45" s="21">
        <v>6137.02</v>
      </c>
      <c r="I45" s="9">
        <v>11348.28</v>
      </c>
      <c r="J45" s="28">
        <v>5000</v>
      </c>
      <c r="K45" s="28">
        <v>5000</v>
      </c>
      <c r="L45" s="23"/>
    </row>
    <row r="46" spans="1:12" ht="15">
      <c r="A46" s="5"/>
      <c r="B46" s="5"/>
      <c r="C46" s="5"/>
      <c r="D46" s="5"/>
      <c r="E46" s="5" t="s">
        <v>92</v>
      </c>
      <c r="F46" s="5"/>
      <c r="G46" s="21">
        <v>73.97</v>
      </c>
      <c r="J46" s="25"/>
      <c r="K46" s="25"/>
      <c r="L46" s="23"/>
    </row>
    <row r="47" spans="1:12" ht="15.75" thickBot="1">
      <c r="A47" s="5"/>
      <c r="B47" s="5"/>
      <c r="C47" s="5"/>
      <c r="D47" s="5"/>
      <c r="E47" s="5" t="s">
        <v>93</v>
      </c>
      <c r="F47" s="5"/>
      <c r="G47" s="26">
        <v>65.85</v>
      </c>
      <c r="J47" s="25"/>
      <c r="K47" s="25"/>
      <c r="L47" s="23"/>
    </row>
    <row r="48" spans="1:12" ht="15">
      <c r="A48" s="5"/>
      <c r="B48" s="5"/>
      <c r="C48" s="5"/>
      <c r="D48" s="5" t="s">
        <v>94</v>
      </c>
      <c r="E48" s="5"/>
      <c r="F48" s="5"/>
      <c r="G48" s="21">
        <f>ROUND(SUM(G27:G47),5)</f>
        <v>146370.34</v>
      </c>
      <c r="I48" s="10">
        <f>ROUND(SUM(I27:I45),5)</f>
        <v>141928.28</v>
      </c>
      <c r="J48" s="33">
        <f>SUM(J28:J47)</f>
        <v>152473</v>
      </c>
      <c r="K48" s="33">
        <f>SUM(K28:K47)</f>
        <v>152473</v>
      </c>
      <c r="L48" s="23"/>
    </row>
    <row r="49" spans="1:12" ht="15">
      <c r="A49" s="5"/>
      <c r="B49" s="5"/>
      <c r="C49" s="5"/>
      <c r="D49" s="5" t="s">
        <v>95</v>
      </c>
      <c r="E49" s="5"/>
      <c r="F49" s="5"/>
      <c r="G49" s="21"/>
      <c r="J49" s="25"/>
      <c r="K49" s="25"/>
      <c r="L49" s="34"/>
    </row>
    <row r="50" spans="1:12" ht="15.75" thickBot="1">
      <c r="A50" s="5"/>
      <c r="B50" s="5"/>
      <c r="C50" s="5"/>
      <c r="D50" s="5"/>
      <c r="E50" s="5" t="s">
        <v>96</v>
      </c>
      <c r="F50" s="5"/>
      <c r="G50" s="26">
        <v>1500</v>
      </c>
      <c r="I50" s="8"/>
      <c r="J50" s="27">
        <v>3000</v>
      </c>
      <c r="K50" s="27">
        <v>3000</v>
      </c>
      <c r="L50" s="23"/>
    </row>
    <row r="51" spans="1:12" ht="15">
      <c r="A51" s="5"/>
      <c r="B51" s="5"/>
      <c r="C51" s="5"/>
      <c r="D51" s="5" t="s">
        <v>97</v>
      </c>
      <c r="E51" s="5"/>
      <c r="F51" s="5"/>
      <c r="G51" s="21">
        <f>ROUND(SUM(G49:G50),5)</f>
        <v>1500</v>
      </c>
      <c r="I51" s="35">
        <f>ROUND(SUM(I49:I50),5)</f>
        <v>0</v>
      </c>
      <c r="J51" s="22">
        <f>ROUND(SUM(J49:J50),5)</f>
        <v>3000</v>
      </c>
      <c r="K51" s="22">
        <f>ROUND(SUM(K49:K50),5)</f>
        <v>3000</v>
      </c>
      <c r="L51" s="23"/>
    </row>
    <row r="52" spans="1:12" ht="15">
      <c r="A52" s="5"/>
      <c r="B52" s="5"/>
      <c r="C52" s="5"/>
      <c r="D52" s="5" t="s">
        <v>98</v>
      </c>
      <c r="E52" s="5"/>
      <c r="F52" s="5"/>
      <c r="G52" s="21"/>
      <c r="J52" s="25"/>
      <c r="K52" s="25"/>
      <c r="L52" s="23"/>
    </row>
    <row r="53" spans="1:12" ht="15.75" thickBot="1">
      <c r="A53" s="5"/>
      <c r="B53" s="5"/>
      <c r="C53" s="5"/>
      <c r="D53" s="5"/>
      <c r="E53" s="5" t="s">
        <v>99</v>
      </c>
      <c r="F53" s="5"/>
      <c r="G53" s="29">
        <v>27.04</v>
      </c>
      <c r="I53" s="9"/>
      <c r="J53" s="28"/>
      <c r="K53" s="28"/>
      <c r="L53" s="23"/>
    </row>
    <row r="54" spans="1:12" ht="15.75" thickBot="1">
      <c r="A54" s="5"/>
      <c r="B54" s="5"/>
      <c r="C54" s="5"/>
      <c r="D54" s="5" t="s">
        <v>100</v>
      </c>
      <c r="E54" s="5"/>
      <c r="F54" s="5"/>
      <c r="G54" s="36">
        <f>ROUND(SUM(G52:G53),5)</f>
        <v>27.04</v>
      </c>
      <c r="H54" s="12"/>
      <c r="I54" s="10"/>
      <c r="J54" s="33"/>
      <c r="K54" s="33"/>
      <c r="L54" s="23"/>
    </row>
    <row r="55" spans="1:12" ht="15.75" thickBot="1">
      <c r="A55" s="5"/>
      <c r="B55" s="5"/>
      <c r="C55" s="5" t="s">
        <v>101</v>
      </c>
      <c r="D55" s="5"/>
      <c r="E55" s="5"/>
      <c r="F55" s="5"/>
      <c r="G55" s="36">
        <f>ROUND(G20+G25+G48+G51+G54,5)</f>
        <v>148227.53</v>
      </c>
      <c r="I55" s="10">
        <f>ROUND(I20+I25+I48+I51+I54,5)</f>
        <v>142113.03</v>
      </c>
      <c r="J55" s="33">
        <f>ROUND(J20+J25+J48+J51+J54+J26,5)</f>
        <v>158403</v>
      </c>
      <c r="K55" s="33">
        <f>ROUND(K20+K25+K48+K51+K54+K26,5)</f>
        <v>158403</v>
      </c>
      <c r="L55" s="23"/>
    </row>
    <row r="56" spans="1:12" ht="15.75" thickBot="1">
      <c r="A56" s="5"/>
      <c r="B56" s="5" t="s">
        <v>102</v>
      </c>
      <c r="C56" s="5"/>
      <c r="D56" s="5"/>
      <c r="E56" s="5"/>
      <c r="F56" s="5"/>
      <c r="G56" s="36">
        <f>ROUND(G3+G19-G55,5)</f>
        <v>-19330.31</v>
      </c>
      <c r="I56" s="10">
        <f>ROUND(I3+I19-I55,5)</f>
        <v>-1806.93</v>
      </c>
      <c r="J56" s="33">
        <f>ROUND(J3+J19-J55,5)</f>
        <v>-5133</v>
      </c>
      <c r="K56" s="33">
        <f>ROUND(K3+K19-K55,5)</f>
        <v>3867</v>
      </c>
      <c r="L56" s="23"/>
    </row>
    <row r="57" spans="1:12" ht="40.5" thickBot="1">
      <c r="A57" s="37" t="s">
        <v>34</v>
      </c>
      <c r="B57" s="37"/>
      <c r="C57" s="37"/>
      <c r="D57" s="37"/>
      <c r="E57" s="37" t="s">
        <v>103</v>
      </c>
      <c r="F57" s="37"/>
      <c r="G57" s="38">
        <f>G56</f>
        <v>-19330.31</v>
      </c>
      <c r="H57" s="37"/>
      <c r="I57" s="38">
        <f>I56</f>
        <v>-1806.93</v>
      </c>
      <c r="J57" s="38">
        <v>-5133</v>
      </c>
      <c r="K57" s="38">
        <v>3867</v>
      </c>
      <c r="L57" s="39" t="s">
        <v>104</v>
      </c>
    </row>
    <row r="58" spans="1:12" ht="15.75" thickTop="1">
      <c r="A58" s="40"/>
      <c r="B58" s="40"/>
      <c r="C58" s="40" t="s">
        <v>105</v>
      </c>
      <c r="D58" s="40"/>
      <c r="E58" s="40"/>
      <c r="F58" s="40"/>
      <c r="G58" s="41"/>
      <c r="H58" s="42"/>
      <c r="I58" s="42"/>
      <c r="J58" s="43"/>
      <c r="K58" s="43"/>
      <c r="L58" s="44"/>
    </row>
    <row r="59" spans="1:12" ht="15">
      <c r="A59" s="40"/>
      <c r="B59" s="40"/>
      <c r="C59" s="40"/>
      <c r="D59" s="40"/>
      <c r="E59" s="40"/>
      <c r="F59" s="40" t="s">
        <v>106</v>
      </c>
      <c r="G59" s="45">
        <f>-G13</f>
        <v>12496.04</v>
      </c>
      <c r="H59" s="46"/>
      <c r="I59" s="46"/>
      <c r="J59" s="43"/>
      <c r="K59" s="43"/>
      <c r="L59" s="44"/>
    </row>
    <row r="60" spans="1:12" ht="15.75" thickBot="1">
      <c r="A60" s="40"/>
      <c r="B60" s="40"/>
      <c r="C60" s="40"/>
      <c r="D60" s="40"/>
      <c r="E60" s="40"/>
      <c r="F60" s="40" t="s">
        <v>107</v>
      </c>
      <c r="G60" s="47"/>
      <c r="H60" s="48"/>
      <c r="I60" s="48">
        <v>-3600</v>
      </c>
      <c r="J60" s="43"/>
      <c r="K60" s="43"/>
      <c r="L60" s="44"/>
    </row>
    <row r="61" spans="1:12" ht="15.75" thickBot="1">
      <c r="A61" s="49"/>
      <c r="B61" s="49"/>
      <c r="C61" s="49"/>
      <c r="D61" s="49"/>
      <c r="E61" s="49"/>
      <c r="F61" s="49" t="s">
        <v>108</v>
      </c>
      <c r="G61" s="50">
        <f>SUM(G57:G60)</f>
        <v>-6834.27</v>
      </c>
      <c r="H61" s="50"/>
      <c r="I61" s="50">
        <f>SUM(I57:I60)</f>
        <v>-5406.93</v>
      </c>
      <c r="J61" s="38">
        <v>-5133</v>
      </c>
      <c r="K61" s="38">
        <v>3867</v>
      </c>
      <c r="L61" s="51"/>
    </row>
    <row r="62" ht="15.75" thickTop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5" sqref="E55"/>
    </sheetView>
  </sheetViews>
  <sheetFormatPr defaultColWidth="9.140625" defaultRowHeight="15"/>
  <cols>
    <col min="1" max="4" width="3.00390625" style="17" customWidth="1"/>
    <col min="5" max="5" width="34.57421875" style="17" customWidth="1"/>
    <col min="6" max="6" width="12.28125" style="15" bestFit="1" customWidth="1"/>
    <col min="7" max="7" width="2.28125" style="15" customWidth="1"/>
    <col min="8" max="8" width="11.7109375" style="15" customWidth="1"/>
    <col min="9" max="9" width="2.28125" style="15" customWidth="1"/>
    <col min="10" max="10" width="12.00390625" style="15" customWidth="1"/>
    <col min="11" max="11" width="2.28125" style="15" customWidth="1"/>
    <col min="12" max="12" width="12.28125" style="15" customWidth="1"/>
    <col min="13" max="13" width="2.28125" style="15" customWidth="1"/>
    <col min="14" max="14" width="12.7109375" style="15" customWidth="1"/>
  </cols>
  <sheetData>
    <row r="1" spans="1:14" s="66" customFormat="1" ht="22.5" thickBot="1">
      <c r="A1" s="63"/>
      <c r="B1" s="63"/>
      <c r="C1" s="63"/>
      <c r="D1" s="63"/>
      <c r="E1" s="67" t="s">
        <v>120</v>
      </c>
      <c r="F1" s="64" t="s">
        <v>111</v>
      </c>
      <c r="G1" s="65"/>
      <c r="H1" s="64" t="s">
        <v>112</v>
      </c>
      <c r="I1" s="65"/>
      <c r="J1" s="64" t="s">
        <v>113</v>
      </c>
      <c r="K1" s="65"/>
      <c r="L1" s="64" t="s">
        <v>114</v>
      </c>
      <c r="M1" s="65"/>
      <c r="N1" s="64" t="s">
        <v>115</v>
      </c>
    </row>
    <row r="2" spans="1:14" s="3" customFormat="1" ht="15.75" thickBot="1" thickTop="1">
      <c r="A2" s="1"/>
      <c r="B2" s="1"/>
      <c r="C2" s="1"/>
      <c r="D2" s="1"/>
      <c r="E2" s="68" t="s">
        <v>121</v>
      </c>
      <c r="F2" s="61" t="s">
        <v>116</v>
      </c>
      <c r="G2" s="62"/>
      <c r="H2" s="61" t="s">
        <v>116</v>
      </c>
      <c r="I2" s="62"/>
      <c r="J2" s="61" t="s">
        <v>116</v>
      </c>
      <c r="K2" s="62"/>
      <c r="L2" s="61" t="s">
        <v>116</v>
      </c>
      <c r="M2" s="62"/>
      <c r="N2" s="61" t="s">
        <v>116</v>
      </c>
    </row>
    <row r="3" spans="1:14" ht="15.75" thickTop="1">
      <c r="A3" s="5"/>
      <c r="B3" s="5" t="s">
        <v>44</v>
      </c>
      <c r="C3" s="5"/>
      <c r="D3" s="5"/>
      <c r="E3" s="5"/>
      <c r="F3" s="6"/>
      <c r="G3" s="60"/>
      <c r="H3" s="6"/>
      <c r="I3" s="60"/>
      <c r="J3" s="6"/>
      <c r="K3" s="60"/>
      <c r="L3" s="6"/>
      <c r="M3" s="60"/>
      <c r="N3" s="6"/>
    </row>
    <row r="4" spans="1:14" ht="15">
      <c r="A4" s="5"/>
      <c r="B4" s="5"/>
      <c r="C4" s="5" t="s">
        <v>45</v>
      </c>
      <c r="D4" s="5"/>
      <c r="E4" s="5"/>
      <c r="F4" s="6"/>
      <c r="G4" s="60"/>
      <c r="H4" s="6"/>
      <c r="I4" s="60"/>
      <c r="J4" s="6"/>
      <c r="K4" s="60"/>
      <c r="L4" s="6"/>
      <c r="M4" s="60"/>
      <c r="N4" s="6"/>
    </row>
    <row r="5" spans="1:14" ht="15">
      <c r="A5" s="5"/>
      <c r="B5" s="5"/>
      <c r="C5" s="5"/>
      <c r="D5" s="5" t="s">
        <v>50</v>
      </c>
      <c r="E5" s="5"/>
      <c r="F5" s="6"/>
      <c r="G5" s="60"/>
      <c r="H5" s="6"/>
      <c r="I5" s="60"/>
      <c r="J5" s="6"/>
      <c r="K5" s="60"/>
      <c r="L5" s="6"/>
      <c r="M5" s="60"/>
      <c r="N5" s="6"/>
    </row>
    <row r="6" spans="1:14" ht="15.75" thickBot="1">
      <c r="A6" s="5"/>
      <c r="B6" s="5"/>
      <c r="C6" s="5"/>
      <c r="D6" s="5"/>
      <c r="E6" s="5" t="s">
        <v>51</v>
      </c>
      <c r="F6" s="8">
        <v>240</v>
      </c>
      <c r="G6" s="60"/>
      <c r="H6" s="6"/>
      <c r="I6" s="60"/>
      <c r="J6" s="6"/>
      <c r="K6" s="60"/>
      <c r="L6" s="6"/>
      <c r="M6" s="60"/>
      <c r="N6" s="8">
        <f>ROUND(SUM(F6:L6),5)</f>
        <v>240</v>
      </c>
    </row>
    <row r="7" spans="1:14" ht="15">
      <c r="A7" s="5"/>
      <c r="B7" s="5"/>
      <c r="C7" s="5"/>
      <c r="D7" s="5" t="s">
        <v>52</v>
      </c>
      <c r="E7" s="5"/>
      <c r="F7" s="6">
        <f>ROUND(SUM(F5:F6),5)</f>
        <v>240</v>
      </c>
      <c r="G7" s="60"/>
      <c r="H7" s="6"/>
      <c r="I7" s="60"/>
      <c r="J7" s="6"/>
      <c r="K7" s="60"/>
      <c r="L7" s="6"/>
      <c r="M7" s="60"/>
      <c r="N7" s="6">
        <f>ROUND(SUM(F7:L7),5)</f>
        <v>240</v>
      </c>
    </row>
    <row r="8" spans="1:14" ht="30" customHeight="1">
      <c r="A8" s="5"/>
      <c r="B8" s="5"/>
      <c r="C8" s="5"/>
      <c r="D8" s="5" t="s">
        <v>53</v>
      </c>
      <c r="E8" s="5"/>
      <c r="F8" s="6"/>
      <c r="G8" s="60"/>
      <c r="H8" s="6"/>
      <c r="I8" s="60"/>
      <c r="J8" s="6"/>
      <c r="K8" s="60"/>
      <c r="L8" s="6"/>
      <c r="M8" s="60"/>
      <c r="N8" s="6"/>
    </row>
    <row r="9" spans="1:14" ht="15">
      <c r="A9" s="5"/>
      <c r="B9" s="5"/>
      <c r="C9" s="5"/>
      <c r="D9" s="5"/>
      <c r="E9" s="5" t="s">
        <v>54</v>
      </c>
      <c r="F9" s="6"/>
      <c r="G9" s="60"/>
      <c r="H9" s="6"/>
      <c r="I9" s="60"/>
      <c r="J9" s="6">
        <v>108000</v>
      </c>
      <c r="K9" s="60"/>
      <c r="L9" s="6">
        <v>54000</v>
      </c>
      <c r="M9" s="60"/>
      <c r="N9" s="6">
        <f>ROUND(SUM(F9:L9),5)</f>
        <v>162000</v>
      </c>
    </row>
    <row r="10" spans="1:14" ht="15.75" thickBot="1">
      <c r="A10" s="5"/>
      <c r="B10" s="5"/>
      <c r="C10" s="5"/>
      <c r="D10" s="5"/>
      <c r="E10" s="5" t="s">
        <v>60</v>
      </c>
      <c r="F10" s="6"/>
      <c r="G10" s="60"/>
      <c r="H10" s="6"/>
      <c r="I10" s="60"/>
      <c r="J10" s="9">
        <v>30</v>
      </c>
      <c r="K10" s="60"/>
      <c r="L10" s="9"/>
      <c r="M10" s="60"/>
      <c r="N10" s="9">
        <f>ROUND(SUM(F10:L10),5)</f>
        <v>30</v>
      </c>
    </row>
    <row r="11" spans="1:14" ht="15.75" thickBot="1">
      <c r="A11" s="5"/>
      <c r="B11" s="5"/>
      <c r="C11" s="5"/>
      <c r="D11" s="5" t="s">
        <v>62</v>
      </c>
      <c r="E11" s="5"/>
      <c r="F11" s="8"/>
      <c r="G11" s="60"/>
      <c r="H11" s="6"/>
      <c r="I11" s="60"/>
      <c r="J11" s="16">
        <f>ROUND(SUM(J8:J10),5)</f>
        <v>108030</v>
      </c>
      <c r="K11" s="60"/>
      <c r="L11" s="16">
        <f>ROUND(SUM(L8:L10),5)</f>
        <v>54000</v>
      </c>
      <c r="M11" s="60"/>
      <c r="N11" s="16">
        <f>ROUND(SUM(F11:L11),5)</f>
        <v>162030</v>
      </c>
    </row>
    <row r="12" spans="1:14" ht="30" customHeight="1">
      <c r="A12" s="5"/>
      <c r="B12" s="5"/>
      <c r="C12" s="5" t="s">
        <v>63</v>
      </c>
      <c r="D12" s="5"/>
      <c r="E12" s="5"/>
      <c r="F12" s="6">
        <f>ROUND(F4+F7+F11,5)</f>
        <v>240</v>
      </c>
      <c r="G12" s="60"/>
      <c r="H12" s="6"/>
      <c r="I12" s="60"/>
      <c r="J12" s="6">
        <f>ROUND(J4+J7+J11,5)</f>
        <v>108030</v>
      </c>
      <c r="K12" s="60"/>
      <c r="L12" s="6">
        <f>ROUND(L4+L7+L11,5)</f>
        <v>54000</v>
      </c>
      <c r="M12" s="60"/>
      <c r="N12" s="6">
        <f>ROUND(SUM(F12:L12),5)</f>
        <v>162270</v>
      </c>
    </row>
    <row r="13" spans="1:14" ht="30" customHeight="1">
      <c r="A13" s="5"/>
      <c r="B13" s="5"/>
      <c r="C13" s="5" t="s">
        <v>64</v>
      </c>
      <c r="D13" s="5"/>
      <c r="E13" s="5"/>
      <c r="F13" s="6"/>
      <c r="G13" s="60"/>
      <c r="H13" s="6"/>
      <c r="I13" s="60"/>
      <c r="J13" s="6"/>
      <c r="K13" s="60"/>
      <c r="L13" s="6"/>
      <c r="M13" s="60"/>
      <c r="N13" s="6"/>
    </row>
    <row r="14" spans="1:14" ht="15">
      <c r="A14" s="5"/>
      <c r="B14" s="5"/>
      <c r="C14" s="5"/>
      <c r="D14" s="5" t="s">
        <v>65</v>
      </c>
      <c r="E14" s="5"/>
      <c r="F14" s="6"/>
      <c r="G14" s="60"/>
      <c r="H14" s="6"/>
      <c r="I14" s="60"/>
      <c r="J14" s="6"/>
      <c r="K14" s="60"/>
      <c r="L14" s="6"/>
      <c r="M14" s="60"/>
      <c r="N14" s="6"/>
    </row>
    <row r="15" spans="1:14" ht="15">
      <c r="A15" s="5"/>
      <c r="B15" s="5"/>
      <c r="C15" s="5"/>
      <c r="D15" s="5"/>
      <c r="E15" s="5" t="s">
        <v>66</v>
      </c>
      <c r="F15" s="6">
        <v>120</v>
      </c>
      <c r="G15" s="60"/>
      <c r="H15" s="6"/>
      <c r="I15" s="60"/>
      <c r="J15" s="6"/>
      <c r="K15" s="60"/>
      <c r="L15" s="6"/>
      <c r="M15" s="60"/>
      <c r="N15" s="6">
        <f>ROUND(SUM(F15:L15),5)</f>
        <v>120</v>
      </c>
    </row>
    <row r="16" spans="1:14" ht="15">
      <c r="A16" s="5"/>
      <c r="B16" s="5"/>
      <c r="C16" s="5"/>
      <c r="D16" s="5"/>
      <c r="E16" s="5" t="s">
        <v>67</v>
      </c>
      <c r="F16" s="6">
        <v>10</v>
      </c>
      <c r="G16" s="60"/>
      <c r="H16" s="6"/>
      <c r="I16" s="60"/>
      <c r="J16" s="6"/>
      <c r="K16" s="60"/>
      <c r="L16" s="6"/>
      <c r="M16" s="60"/>
      <c r="N16" s="6">
        <f>ROUND(SUM(F16:L16),5)</f>
        <v>10</v>
      </c>
    </row>
    <row r="17" spans="1:14" ht="15.75" thickBot="1">
      <c r="A17" s="5"/>
      <c r="B17" s="5"/>
      <c r="C17" s="5"/>
      <c r="D17" s="5"/>
      <c r="E17" s="5" t="s">
        <v>68</v>
      </c>
      <c r="F17" s="8">
        <v>300</v>
      </c>
      <c r="G17" s="60"/>
      <c r="H17" s="6"/>
      <c r="I17" s="60"/>
      <c r="J17" s="6"/>
      <c r="K17" s="60"/>
      <c r="L17" s="6"/>
      <c r="M17" s="60"/>
      <c r="N17" s="8">
        <f>ROUND(SUM(F17:L17),5)</f>
        <v>300</v>
      </c>
    </row>
    <row r="18" spans="1:14" ht="15">
      <c r="A18" s="5"/>
      <c r="B18" s="5"/>
      <c r="C18" s="5"/>
      <c r="D18" s="5" t="s">
        <v>69</v>
      </c>
      <c r="E18" s="5"/>
      <c r="F18" s="6">
        <f>ROUND(SUM(F14:F17),5)</f>
        <v>430</v>
      </c>
      <c r="G18" s="60"/>
      <c r="H18" s="6"/>
      <c r="I18" s="60"/>
      <c r="J18" s="6"/>
      <c r="K18" s="60"/>
      <c r="L18" s="6"/>
      <c r="M18" s="60"/>
      <c r="N18" s="6">
        <f>ROUND(SUM(F18:L18),5)</f>
        <v>430</v>
      </c>
    </row>
    <row r="19" spans="1:14" ht="30" customHeight="1">
      <c r="A19" s="5"/>
      <c r="B19" s="5"/>
      <c r="C19" s="5"/>
      <c r="D19" s="5" t="s">
        <v>117</v>
      </c>
      <c r="E19" s="5"/>
      <c r="F19" s="6"/>
      <c r="G19" s="60"/>
      <c r="H19" s="6"/>
      <c r="I19" s="60"/>
      <c r="J19" s="6"/>
      <c r="K19" s="60"/>
      <c r="L19" s="6"/>
      <c r="M19" s="60"/>
      <c r="N19" s="6"/>
    </row>
    <row r="20" spans="1:14" ht="15.75" thickBot="1">
      <c r="A20" s="5"/>
      <c r="B20" s="5"/>
      <c r="C20" s="5"/>
      <c r="D20" s="5"/>
      <c r="E20" s="5" t="s">
        <v>118</v>
      </c>
      <c r="F20" s="8">
        <v>2500</v>
      </c>
      <c r="G20" s="60"/>
      <c r="H20" s="6"/>
      <c r="I20" s="60"/>
      <c r="J20" s="6"/>
      <c r="K20" s="60"/>
      <c r="L20" s="6"/>
      <c r="M20" s="60"/>
      <c r="N20" s="8">
        <f>ROUND(SUM(F20:L20),5)</f>
        <v>2500</v>
      </c>
    </row>
    <row r="21" spans="1:14" ht="15">
      <c r="A21" s="5"/>
      <c r="B21" s="5"/>
      <c r="C21" s="5"/>
      <c r="D21" s="5" t="s">
        <v>119</v>
      </c>
      <c r="E21" s="5"/>
      <c r="F21" s="6">
        <f>ROUND(SUM(F19:F20),5)</f>
        <v>2500</v>
      </c>
      <c r="G21" s="60"/>
      <c r="H21" s="6"/>
      <c r="I21" s="60"/>
      <c r="J21" s="6"/>
      <c r="K21" s="60"/>
      <c r="L21" s="6"/>
      <c r="M21" s="60"/>
      <c r="N21" s="6">
        <f>ROUND(SUM(F21:L21),5)</f>
        <v>2500</v>
      </c>
    </row>
    <row r="22" spans="1:14" ht="30" customHeight="1">
      <c r="A22" s="5"/>
      <c r="B22" s="5"/>
      <c r="C22" s="5"/>
      <c r="D22" s="5" t="s">
        <v>71</v>
      </c>
      <c r="E22" s="5"/>
      <c r="F22" s="6"/>
      <c r="G22" s="60"/>
      <c r="H22" s="6"/>
      <c r="I22" s="60"/>
      <c r="J22" s="6"/>
      <c r="K22" s="60"/>
      <c r="L22" s="6"/>
      <c r="M22" s="60"/>
      <c r="N22" s="6"/>
    </row>
    <row r="23" spans="1:14" ht="15">
      <c r="A23" s="5"/>
      <c r="B23" s="5"/>
      <c r="C23" s="5"/>
      <c r="D23" s="5"/>
      <c r="E23" s="5" t="s">
        <v>72</v>
      </c>
      <c r="F23" s="6"/>
      <c r="G23" s="60"/>
      <c r="H23" s="6"/>
      <c r="I23" s="60"/>
      <c r="J23" s="6">
        <v>71000</v>
      </c>
      <c r="K23" s="60"/>
      <c r="L23" s="6">
        <v>43000</v>
      </c>
      <c r="M23" s="60"/>
      <c r="N23" s="6">
        <f aca="true" t="shared" si="0" ref="N23:N41">ROUND(SUM(F23:L23),5)</f>
        <v>114000</v>
      </c>
    </row>
    <row r="24" spans="1:14" ht="15">
      <c r="A24" s="5"/>
      <c r="B24" s="5"/>
      <c r="C24" s="5"/>
      <c r="D24" s="5"/>
      <c r="E24" s="5" t="s">
        <v>73</v>
      </c>
      <c r="F24" s="6"/>
      <c r="G24" s="60"/>
      <c r="H24" s="6"/>
      <c r="I24" s="60"/>
      <c r="J24" s="6">
        <v>4000</v>
      </c>
      <c r="K24" s="60"/>
      <c r="L24" s="6">
        <v>1200</v>
      </c>
      <c r="M24" s="60"/>
      <c r="N24" s="6">
        <f t="shared" si="0"/>
        <v>5200</v>
      </c>
    </row>
    <row r="25" spans="1:14" ht="15">
      <c r="A25" s="5"/>
      <c r="B25" s="5"/>
      <c r="C25" s="5"/>
      <c r="D25" s="5"/>
      <c r="E25" s="5" t="s">
        <v>74</v>
      </c>
      <c r="F25" s="6"/>
      <c r="G25" s="60"/>
      <c r="H25" s="6"/>
      <c r="I25" s="60"/>
      <c r="J25" s="6">
        <v>1200</v>
      </c>
      <c r="K25" s="60"/>
      <c r="L25" s="6">
        <v>1000</v>
      </c>
      <c r="M25" s="60"/>
      <c r="N25" s="6">
        <f t="shared" si="0"/>
        <v>2200</v>
      </c>
    </row>
    <row r="26" spans="1:14" ht="15">
      <c r="A26" s="5"/>
      <c r="B26" s="5"/>
      <c r="C26" s="5"/>
      <c r="D26" s="5"/>
      <c r="E26" s="5" t="s">
        <v>75</v>
      </c>
      <c r="F26" s="6"/>
      <c r="G26" s="60"/>
      <c r="H26" s="6"/>
      <c r="I26" s="60"/>
      <c r="J26" s="6">
        <v>0</v>
      </c>
      <c r="K26" s="60"/>
      <c r="L26" s="6">
        <v>1000</v>
      </c>
      <c r="M26" s="60"/>
      <c r="N26" s="6">
        <f t="shared" si="0"/>
        <v>1000</v>
      </c>
    </row>
    <row r="27" spans="1:14" ht="15">
      <c r="A27" s="5"/>
      <c r="B27" s="5"/>
      <c r="C27" s="5"/>
      <c r="D27" s="5"/>
      <c r="E27" s="5" t="s">
        <v>76</v>
      </c>
      <c r="F27" s="6"/>
      <c r="G27" s="60"/>
      <c r="H27" s="6"/>
      <c r="I27" s="60"/>
      <c r="J27" s="6">
        <v>1200</v>
      </c>
      <c r="K27" s="60"/>
      <c r="L27" s="6">
        <v>500</v>
      </c>
      <c r="M27" s="60"/>
      <c r="N27" s="6">
        <f t="shared" si="0"/>
        <v>1700</v>
      </c>
    </row>
    <row r="28" spans="1:14" ht="15">
      <c r="A28" s="5"/>
      <c r="B28" s="5"/>
      <c r="C28" s="5"/>
      <c r="D28" s="5"/>
      <c r="E28" s="5" t="s">
        <v>77</v>
      </c>
      <c r="F28" s="6"/>
      <c r="G28" s="60"/>
      <c r="H28" s="6"/>
      <c r="I28" s="60"/>
      <c r="J28" s="6">
        <v>500</v>
      </c>
      <c r="K28" s="60"/>
      <c r="L28" s="6"/>
      <c r="M28" s="60"/>
      <c r="N28" s="6">
        <f t="shared" si="0"/>
        <v>500</v>
      </c>
    </row>
    <row r="29" spans="1:14" ht="15">
      <c r="A29" s="5"/>
      <c r="B29" s="5"/>
      <c r="C29" s="5"/>
      <c r="D29" s="5"/>
      <c r="E29" s="5" t="s">
        <v>78</v>
      </c>
      <c r="F29" s="6"/>
      <c r="G29" s="60"/>
      <c r="H29" s="6"/>
      <c r="I29" s="60"/>
      <c r="J29" s="6">
        <v>3000</v>
      </c>
      <c r="K29" s="60"/>
      <c r="L29" s="6">
        <v>1200</v>
      </c>
      <c r="M29" s="60"/>
      <c r="N29" s="6">
        <f t="shared" si="0"/>
        <v>4200</v>
      </c>
    </row>
    <row r="30" spans="1:14" ht="15">
      <c r="A30" s="5"/>
      <c r="B30" s="5"/>
      <c r="C30" s="5"/>
      <c r="D30" s="5"/>
      <c r="E30" s="5" t="s">
        <v>79</v>
      </c>
      <c r="F30" s="6"/>
      <c r="G30" s="60"/>
      <c r="H30" s="6"/>
      <c r="I30" s="60"/>
      <c r="J30" s="6">
        <v>600</v>
      </c>
      <c r="K30" s="60"/>
      <c r="L30" s="6"/>
      <c r="M30" s="60"/>
      <c r="N30" s="6">
        <f t="shared" si="0"/>
        <v>600</v>
      </c>
    </row>
    <row r="31" spans="1:14" ht="15">
      <c r="A31" s="5"/>
      <c r="B31" s="5"/>
      <c r="C31" s="5"/>
      <c r="D31" s="5"/>
      <c r="E31" s="5" t="s">
        <v>80</v>
      </c>
      <c r="F31" s="6">
        <v>200</v>
      </c>
      <c r="G31" s="60"/>
      <c r="H31" s="6"/>
      <c r="I31" s="60"/>
      <c r="J31" s="6"/>
      <c r="K31" s="60"/>
      <c r="L31" s="6"/>
      <c r="M31" s="60"/>
      <c r="N31" s="6">
        <f t="shared" si="0"/>
        <v>200</v>
      </c>
    </row>
    <row r="32" spans="1:14" ht="15">
      <c r="A32" s="5"/>
      <c r="B32" s="5"/>
      <c r="C32" s="5"/>
      <c r="D32" s="5"/>
      <c r="E32" s="5" t="s">
        <v>81</v>
      </c>
      <c r="F32" s="6">
        <v>1000</v>
      </c>
      <c r="G32" s="60"/>
      <c r="H32" s="6"/>
      <c r="I32" s="60"/>
      <c r="J32" s="6">
        <v>400</v>
      </c>
      <c r="K32" s="60"/>
      <c r="L32" s="6">
        <v>600</v>
      </c>
      <c r="M32" s="60"/>
      <c r="N32" s="6">
        <f t="shared" si="0"/>
        <v>2000</v>
      </c>
    </row>
    <row r="33" spans="1:14" ht="15">
      <c r="A33" s="5"/>
      <c r="B33" s="5"/>
      <c r="C33" s="5"/>
      <c r="D33" s="5"/>
      <c r="E33" s="5" t="s">
        <v>82</v>
      </c>
      <c r="F33" s="6">
        <v>350</v>
      </c>
      <c r="G33" s="60"/>
      <c r="H33" s="6"/>
      <c r="I33" s="60"/>
      <c r="J33" s="6">
        <v>400</v>
      </c>
      <c r="K33" s="60"/>
      <c r="L33" s="6">
        <v>163.3</v>
      </c>
      <c r="M33" s="60"/>
      <c r="N33" s="6">
        <f t="shared" si="0"/>
        <v>913.3</v>
      </c>
    </row>
    <row r="34" spans="1:14" ht="15">
      <c r="A34" s="5"/>
      <c r="B34" s="5"/>
      <c r="C34" s="5"/>
      <c r="D34" s="5"/>
      <c r="E34" s="5" t="s">
        <v>84</v>
      </c>
      <c r="F34" s="6">
        <v>150</v>
      </c>
      <c r="G34" s="60"/>
      <c r="H34" s="6"/>
      <c r="I34" s="60"/>
      <c r="J34" s="6">
        <v>200</v>
      </c>
      <c r="K34" s="60"/>
      <c r="L34" s="6">
        <v>100</v>
      </c>
      <c r="M34" s="60"/>
      <c r="N34" s="6">
        <f t="shared" si="0"/>
        <v>450</v>
      </c>
    </row>
    <row r="35" spans="1:14" ht="15">
      <c r="A35" s="5"/>
      <c r="B35" s="5"/>
      <c r="C35" s="5"/>
      <c r="D35" s="5"/>
      <c r="E35" s="5" t="s">
        <v>85</v>
      </c>
      <c r="F35" s="6"/>
      <c r="G35" s="60"/>
      <c r="H35" s="6"/>
      <c r="I35" s="60"/>
      <c r="J35" s="6">
        <v>1300</v>
      </c>
      <c r="K35" s="60"/>
      <c r="L35" s="6">
        <v>1400</v>
      </c>
      <c r="M35" s="60"/>
      <c r="N35" s="6">
        <f t="shared" si="0"/>
        <v>2700</v>
      </c>
    </row>
    <row r="36" spans="1:14" ht="15">
      <c r="A36" s="5"/>
      <c r="B36" s="5"/>
      <c r="C36" s="5"/>
      <c r="D36" s="5"/>
      <c r="E36" s="5" t="s">
        <v>87</v>
      </c>
      <c r="F36" s="6">
        <v>8000</v>
      </c>
      <c r="G36" s="60"/>
      <c r="H36" s="6"/>
      <c r="I36" s="60"/>
      <c r="J36" s="6">
        <v>595</v>
      </c>
      <c r="K36" s="60"/>
      <c r="L36" s="6">
        <v>595</v>
      </c>
      <c r="M36" s="60"/>
      <c r="N36" s="6">
        <f t="shared" si="0"/>
        <v>9190</v>
      </c>
    </row>
    <row r="37" spans="1:14" ht="15">
      <c r="A37" s="5"/>
      <c r="B37" s="5"/>
      <c r="C37" s="5"/>
      <c r="D37" s="5"/>
      <c r="E37" s="5" t="s">
        <v>88</v>
      </c>
      <c r="F37" s="6"/>
      <c r="G37" s="60"/>
      <c r="H37" s="6"/>
      <c r="I37" s="60"/>
      <c r="J37" s="6"/>
      <c r="K37" s="60"/>
      <c r="L37" s="6">
        <v>500</v>
      </c>
      <c r="M37" s="60"/>
      <c r="N37" s="6">
        <f t="shared" si="0"/>
        <v>500</v>
      </c>
    </row>
    <row r="38" spans="1:14" ht="15">
      <c r="A38" s="5"/>
      <c r="B38" s="5"/>
      <c r="C38" s="5"/>
      <c r="D38" s="5"/>
      <c r="E38" s="5" t="s">
        <v>89</v>
      </c>
      <c r="F38" s="6"/>
      <c r="G38" s="60"/>
      <c r="H38" s="6"/>
      <c r="I38" s="60"/>
      <c r="J38" s="6">
        <v>800</v>
      </c>
      <c r="K38" s="60"/>
      <c r="L38" s="6">
        <v>300</v>
      </c>
      <c r="M38" s="60"/>
      <c r="N38" s="6">
        <f t="shared" si="0"/>
        <v>1100</v>
      </c>
    </row>
    <row r="39" spans="1:14" ht="15">
      <c r="A39" s="5"/>
      <c r="B39" s="5"/>
      <c r="C39" s="5"/>
      <c r="D39" s="5"/>
      <c r="E39" s="5" t="s">
        <v>90</v>
      </c>
      <c r="F39" s="6">
        <v>1020</v>
      </c>
      <c r="G39" s="60"/>
      <c r="H39" s="6"/>
      <c r="I39" s="60"/>
      <c r="J39" s="6"/>
      <c r="K39" s="60"/>
      <c r="L39" s="6"/>
      <c r="M39" s="60"/>
      <c r="N39" s="6">
        <f t="shared" si="0"/>
        <v>1020</v>
      </c>
    </row>
    <row r="40" spans="1:14" ht="15.75" thickBot="1">
      <c r="A40" s="5"/>
      <c r="B40" s="5"/>
      <c r="C40" s="5"/>
      <c r="D40" s="5"/>
      <c r="E40" s="5" t="s">
        <v>91</v>
      </c>
      <c r="F40" s="8">
        <v>200</v>
      </c>
      <c r="G40" s="60"/>
      <c r="H40" s="6"/>
      <c r="I40" s="60"/>
      <c r="J40" s="8">
        <v>3400</v>
      </c>
      <c r="K40" s="60"/>
      <c r="L40" s="8">
        <v>1400</v>
      </c>
      <c r="M40" s="60"/>
      <c r="N40" s="8">
        <f t="shared" si="0"/>
        <v>5000</v>
      </c>
    </row>
    <row r="41" spans="1:14" ht="15">
      <c r="A41" s="5"/>
      <c r="B41" s="5"/>
      <c r="C41" s="5"/>
      <c r="D41" s="5" t="s">
        <v>94</v>
      </c>
      <c r="E41" s="5"/>
      <c r="F41" s="6">
        <f>ROUND(SUM(F22:F40),5)</f>
        <v>10920</v>
      </c>
      <c r="G41" s="60"/>
      <c r="H41" s="6"/>
      <c r="I41" s="60"/>
      <c r="J41" s="6">
        <f>ROUND(SUM(J22:J40),5)</f>
        <v>88595</v>
      </c>
      <c r="K41" s="60"/>
      <c r="L41" s="6">
        <f>ROUND(SUM(L22:L40),5)</f>
        <v>52958.3</v>
      </c>
      <c r="M41" s="60"/>
      <c r="N41" s="6">
        <f t="shared" si="0"/>
        <v>152473.3</v>
      </c>
    </row>
    <row r="42" spans="1:14" ht="30" customHeight="1">
      <c r="A42" s="5"/>
      <c r="B42" s="5"/>
      <c r="C42" s="5"/>
      <c r="D42" s="5" t="s">
        <v>95</v>
      </c>
      <c r="E42" s="5"/>
      <c r="F42" s="6"/>
      <c r="G42" s="60"/>
      <c r="H42" s="6"/>
      <c r="I42" s="60"/>
      <c r="J42" s="6"/>
      <c r="K42" s="60"/>
      <c r="L42" s="6"/>
      <c r="M42" s="60"/>
      <c r="N42" s="6"/>
    </row>
    <row r="43" spans="1:14" ht="15.75" thickBot="1">
      <c r="A43" s="5"/>
      <c r="B43" s="5"/>
      <c r="C43" s="5"/>
      <c r="D43" s="5"/>
      <c r="E43" s="5" t="s">
        <v>96</v>
      </c>
      <c r="F43" s="6"/>
      <c r="G43" s="60"/>
      <c r="H43" s="9">
        <v>3000</v>
      </c>
      <c r="I43" s="60"/>
      <c r="J43" s="6"/>
      <c r="K43" s="60"/>
      <c r="L43" s="6"/>
      <c r="M43" s="60"/>
      <c r="N43" s="9">
        <f>ROUND(SUM(F43:L43),5)</f>
        <v>3000</v>
      </c>
    </row>
    <row r="44" spans="1:14" ht="15.75" thickBot="1">
      <c r="A44" s="5"/>
      <c r="B44" s="5"/>
      <c r="C44" s="5"/>
      <c r="D44" s="5" t="s">
        <v>97</v>
      </c>
      <c r="E44" s="5"/>
      <c r="F44" s="9"/>
      <c r="G44" s="60"/>
      <c r="H44" s="10">
        <f>ROUND(SUM(H42:H43),5)</f>
        <v>3000</v>
      </c>
      <c r="I44" s="60"/>
      <c r="J44" s="9"/>
      <c r="K44" s="60"/>
      <c r="L44" s="9"/>
      <c r="M44" s="60"/>
      <c r="N44" s="10">
        <f>ROUND(SUM(F44:L44),5)</f>
        <v>3000</v>
      </c>
    </row>
    <row r="45" spans="1:14" ht="30" customHeight="1" thickBot="1">
      <c r="A45" s="5"/>
      <c r="B45" s="5"/>
      <c r="C45" s="5" t="s">
        <v>101</v>
      </c>
      <c r="D45" s="5"/>
      <c r="E45" s="5"/>
      <c r="F45" s="10">
        <f>ROUND(F13+F18+F21+F41+F44,5)</f>
        <v>13850</v>
      </c>
      <c r="G45" s="60"/>
      <c r="H45" s="10">
        <f>ROUND(H13+H18+H21+H41+H44,5)</f>
        <v>3000</v>
      </c>
      <c r="I45" s="60"/>
      <c r="J45" s="10">
        <f>ROUND(J13+J18+J21+J41+J44,5)</f>
        <v>88595</v>
      </c>
      <c r="K45" s="60"/>
      <c r="L45" s="10">
        <f>ROUND(L13+L18+L21+L41+L44,5)</f>
        <v>52958.3</v>
      </c>
      <c r="M45" s="60"/>
      <c r="N45" s="10">
        <f>ROUND(SUM(F45:L45),5)</f>
        <v>158403.3</v>
      </c>
    </row>
    <row r="46" spans="1:14" ht="30" customHeight="1" thickBot="1">
      <c r="A46" s="5"/>
      <c r="B46" s="5" t="s">
        <v>102</v>
      </c>
      <c r="C46" s="5"/>
      <c r="D46" s="5"/>
      <c r="E46" s="5"/>
      <c r="F46" s="10">
        <f>ROUND(F3+F12-F45,5)</f>
        <v>-13610</v>
      </c>
      <c r="G46" s="60"/>
      <c r="H46" s="10">
        <f>ROUND(H3+H12-H45,5)</f>
        <v>-3000</v>
      </c>
      <c r="I46" s="60"/>
      <c r="J46" s="10">
        <f>ROUND(J3+J12-J45,5)</f>
        <v>19435</v>
      </c>
      <c r="K46" s="60"/>
      <c r="L46" s="10">
        <f>ROUND(L3+L12-L45,5)</f>
        <v>1041.7</v>
      </c>
      <c r="M46" s="60"/>
      <c r="N46" s="10">
        <f>ROUND(SUM(F46:L46),5)</f>
        <v>3866.7</v>
      </c>
    </row>
    <row r="47" spans="1:14" s="69" customFormat="1" ht="30" customHeight="1" thickBot="1">
      <c r="A47" s="69" t="s">
        <v>34</v>
      </c>
      <c r="F47" s="70">
        <f>F46</f>
        <v>-13610</v>
      </c>
      <c r="H47" s="70">
        <f>H46</f>
        <v>-3000</v>
      </c>
      <c r="J47" s="70">
        <f>J46</f>
        <v>19435</v>
      </c>
      <c r="L47" s="70">
        <f>L46</f>
        <v>1041.7</v>
      </c>
      <c r="N47" s="70">
        <f>ROUND(SUM(F47:L47),5)</f>
        <v>3866.7</v>
      </c>
    </row>
    <row r="48" ht="15.75" thickTop="1"/>
    <row r="49" spans="1:14" s="71" customFormat="1" ht="16.5">
      <c r="A49" s="49" t="s">
        <v>122</v>
      </c>
      <c r="B49" s="49"/>
      <c r="C49" s="49"/>
      <c r="D49" s="49"/>
      <c r="E49" s="49"/>
      <c r="F49" s="72">
        <f>F47</f>
        <v>-13610</v>
      </c>
      <c r="G49" s="72"/>
      <c r="H49" s="72">
        <f>H47</f>
        <v>-3000</v>
      </c>
      <c r="I49" s="72"/>
      <c r="J49" s="72">
        <f>J47-(240*50)</f>
        <v>7435</v>
      </c>
      <c r="K49" s="72"/>
      <c r="L49" s="72">
        <f>L47-(120*50)</f>
        <v>-4958.3</v>
      </c>
      <c r="M49" s="72"/>
      <c r="N49" s="72">
        <f>SUM(F49:L49)</f>
        <v>-14133.3</v>
      </c>
    </row>
    <row r="53" ht="15">
      <c r="E53" s="73"/>
    </row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2:39 PM
&amp;"Arial,Bold"&amp;8 10/27/10
&amp;"Arial,Bold"&amp;8 Accrual Basis&amp;C&amp;"Arial,Bold"&amp;12 Rocky Mountain RYLA
&amp;"Arial,Bold"&amp;14 Profit &amp;&amp; Loss Budget Overview
&amp;"Arial,Bold"&amp;10 July 2011 through June 2012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Farrell</dc:creator>
  <cp:keywords/>
  <dc:description/>
  <cp:lastModifiedBy>Dave Amen</cp:lastModifiedBy>
  <dcterms:created xsi:type="dcterms:W3CDTF">2010-10-27T19:30:41Z</dcterms:created>
  <dcterms:modified xsi:type="dcterms:W3CDTF">2010-10-28T00:03:38Z</dcterms:modified>
  <cp:category/>
  <cp:version/>
  <cp:contentType/>
  <cp:contentStatus/>
</cp:coreProperties>
</file>